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xl/_rels/workbook.xml.rels" ContentType="application/vnd.openxmlformats-package.relationships+xml"/>
  <Override PartName="/xl/workbook.xml" ContentType="application/vnd.openxmlformats-officedocument.spreadsheetml.sheet.main+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sharedStrings.xml" ContentType="application/vnd.openxmlformats-officedocument.spreadsheetml.sharedStrings+xml"/>
  <Override PartName="/_rels/.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Premium Calculator" sheetId="1" state="visible" r:id="rId3"/>
    <sheet name="Multi-Year Projection" sheetId="2" state="visible" r:id="rId4"/>
    <sheet name="Claim Impact Analysis" sheetId="3" state="visible" r:id="rId5"/>
    <sheet name="Instructions" sheetId="4" state="visible" r:id="rId6"/>
  </sheet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<sst xmlns="http://schemas.openxmlformats.org/spreadsheetml/2006/main" count="134" uniqueCount="124">
  <si>
    <t xml:space="preserve">EMR Impact Calculator</t>
  </si>
  <si>
    <t xml:space="preserve">First Underwriters Insurance Brokers  |  (425) 242-5357  |  www.firstunderwriters.com</t>
  </si>
  <si>
    <t xml:space="preserve">YOUR COMPANY INFORMATION</t>
  </si>
  <si>
    <t xml:space="preserve">Company Name</t>
  </si>
  <si>
    <t xml:space="preserve">Enter Company Name</t>
  </si>
  <si>
    <t xml:space="preserve">Policy Effective Date</t>
  </si>
  <si>
    <t xml:space="preserve">MM/DD/YYYY</t>
  </si>
  <si>
    <t xml:space="preserve">Current EMR</t>
  </si>
  <si>
    <t xml:space="preserve">PAYROLL &amp; CLASSIFICATION DATA</t>
  </si>
  <si>
    <t xml:space="preserve">Classification Description</t>
  </si>
  <si>
    <t xml:space="preserve">Class Code</t>
  </si>
  <si>
    <t xml:space="preserve">Annual Payroll</t>
  </si>
  <si>
    <t xml:space="preserve">Rate per $100</t>
  </si>
  <si>
    <t xml:space="preserve">Manual Premium</t>
  </si>
  <si>
    <t xml:space="preserve">Carpentry</t>
  </si>
  <si>
    <t xml:space="preserve">5403</t>
  </si>
  <si>
    <t xml:space="preserve">Clerical Office</t>
  </si>
  <si>
    <t xml:space="preserve">8810</t>
  </si>
  <si>
    <t xml:space="preserve">Drivers</t>
  </si>
  <si>
    <t xml:space="preserve">7380</t>
  </si>
  <si>
    <t xml:space="preserve">TOTALS</t>
  </si>
  <si>
    <t xml:space="preserve">EMR SCENARIO COMPARISON</t>
  </si>
  <si>
    <t xml:space="preserve">Enter EMR scenarios below (blue cells). Premiums calculate automatically.</t>
  </si>
  <si>
    <t xml:space="preserve">Scenario</t>
  </si>
  <si>
    <t xml:space="preserve">EMR Value</t>
  </si>
  <si>
    <t xml:space="preserve">Modified Premium</t>
  </si>
  <si>
    <t xml:space="preserve">vs. Current EMR</t>
  </si>
  <si>
    <t xml:space="preserve">Annual Difference</t>
  </si>
  <si>
    <t xml:space="preserve">Best Case</t>
  </si>
  <si>
    <t xml:space="preserve">Low</t>
  </si>
  <si>
    <t xml:space="preserve">Below Average</t>
  </si>
  <si>
    <t xml:space="preserve">Industry Average</t>
  </si>
  <si>
    <t xml:space="preserve">Above Average</t>
  </si>
  <si>
    <t xml:space="preserve">High</t>
  </si>
  <si>
    <t xml:space="preserve">Your Current EMR</t>
  </si>
  <si>
    <t xml:space="preserve">KEY METRICS SUMMARY</t>
  </si>
  <si>
    <t xml:space="preserve">Total Annual Payroll</t>
  </si>
  <si>
    <t xml:space="preserve">Base Manual Premium</t>
  </si>
  <si>
    <t xml:space="preserve">Your Modified Premium</t>
  </si>
  <si>
    <t xml:space="preserve">Best-Case Premium (EMR 0.70)</t>
  </si>
  <si>
    <t xml:space="preserve">Worst-Case Premium (EMR 1.20)</t>
  </si>
  <si>
    <t xml:space="preserve">Maximum Annual Swing</t>
  </si>
  <si>
    <t xml:space="preserve">3-Year Cost of High EMR (vs 1.00)</t>
  </si>
  <si>
    <t xml:space="preserve">Need help lowering your EMR? Contact First Underwriters for a complimentary review.</t>
  </si>
  <si>
    <t xml:space="preserve">(425) 242-5357  |  info@firstunderwriters.com  |  www.firstunderwriters.com</t>
  </si>
  <si>
    <t xml:space="preserve">© 2026 First Underwriters Insurance Brokers. For informational purposes only.</t>
  </si>
  <si>
    <t xml:space="preserve">Multi-Year EMR Premium Projection</t>
  </si>
  <si>
    <t xml:space="preserve">Project how EMR changes and payroll growth affect premiums over 5 years</t>
  </si>
  <si>
    <t xml:space="preserve">ASSUMPTIONS</t>
  </si>
  <si>
    <t xml:space="preserve">Current Annual Payroll</t>
  </si>
  <si>
    <t xml:space="preserve">Annual Payroll Growth Rate</t>
  </si>
  <si>
    <t xml:space="preserve">Current Manual Rate (weighted avg)</t>
  </si>
  <si>
    <t xml:space="preserve">Target EMR (Year 5)</t>
  </si>
  <si>
    <t xml:space="preserve">EMR improvement is modeled as linear progression from current to target over 5 years.</t>
  </si>
  <si>
    <t xml:space="preserve">5-YEAR PREMIUM PROJECTION</t>
  </si>
  <si>
    <t xml:space="preserve">Year 1</t>
  </si>
  <si>
    <t xml:space="preserve">Year 2</t>
  </si>
  <si>
    <t xml:space="preserve">Year 3</t>
  </si>
  <si>
    <t xml:space="preserve">Year 4</t>
  </si>
  <si>
    <t xml:space="preserve">Year 5</t>
  </si>
  <si>
    <t xml:space="preserve">5-Year Total</t>
  </si>
  <si>
    <t xml:space="preserve">Projected Payroll</t>
  </si>
  <si>
    <t xml:space="preserve">Projected EMR</t>
  </si>
  <si>
    <t xml:space="preserve">Cumulative Savings vs. Current</t>
  </si>
  <si>
    <t xml:space="preserve">PROJECTION SUMMARY</t>
  </si>
  <si>
    <t xml:space="preserve">Total 5-Year Savings from Improving EMR</t>
  </si>
  <si>
    <t xml:space="preserve">Average Annual Savings</t>
  </si>
  <si>
    <t xml:space="preserve">Year 5 Annual Premium at Target EMR</t>
  </si>
  <si>
    <t xml:space="preserve">Year 5 Annual Premium at Current EMR</t>
  </si>
  <si>
    <t xml:space="preserve">Year 5 Annual Savings</t>
  </si>
  <si>
    <t xml:space="preserve">Claim Impact on EMR &amp; Premiums</t>
  </si>
  <si>
    <t xml:space="preserve">See how individual claims affect your modified premium over the 3-year experience period</t>
  </si>
  <si>
    <t xml:space="preserve">BASELINE INFORMATION</t>
  </si>
  <si>
    <t xml:space="preserve">Current Annual Modified Premium</t>
  </si>
  <si>
    <t xml:space="preserve">Primary Loss Threshold (split point)</t>
  </si>
  <si>
    <t xml:space="preserve">CLAIM COST SCENARIOS</t>
  </si>
  <si>
    <t xml:space="preserve">Claim Scenario</t>
  </si>
  <si>
    <t xml:space="preserve">Claim Amount</t>
  </si>
  <si>
    <t xml:space="preserve">Primary Losses</t>
  </si>
  <si>
    <t xml:space="preserve">Excess Losses</t>
  </si>
  <si>
    <t xml:space="preserve">Est. 3-Year Premium Impact</t>
  </si>
  <si>
    <t xml:space="preserve">Minor Strain/Sprain</t>
  </si>
  <si>
    <t xml:space="preserve">Moderate Injury</t>
  </si>
  <si>
    <t xml:space="preserve">At Split Point</t>
  </si>
  <si>
    <t xml:space="preserve">Serious Injury</t>
  </si>
  <si>
    <t xml:space="preserve">Major Claim</t>
  </si>
  <si>
    <t xml:space="preserve">Severe/Catastrophic</t>
  </si>
  <si>
    <t xml:space="preserve">Custom Claim Amount</t>
  </si>
  <si>
    <t xml:space="preserve">FREQUENCY VS. SEVERITY COMPARISON</t>
  </si>
  <si>
    <t xml:space="preserve"># of Claims</t>
  </si>
  <si>
    <t xml:space="preserve">Claim Amount Each</t>
  </si>
  <si>
    <t xml:space="preserve">Total Primary Losses</t>
  </si>
  <si>
    <t xml:space="preserve">Total Excess Losses</t>
  </si>
  <si>
    <t xml:space="preserve">A: Five $10,000 Claims</t>
  </si>
  <si>
    <t xml:space="preserve">B: One $50,000 Claim</t>
  </si>
  <si>
    <t xml:space="preserve">KEY INSIGHT: Same total losses ($50,000) but Scenario A generates far higher primary losses, which are fully weighted in the EMR calculation. Claim frequency impacts your mod more than claim severity.</t>
  </si>
  <si>
    <t xml:space="preserve">EMR Impact Calculator — Instructions</t>
  </si>
  <si>
    <t xml:space="preserve">First Underwriters Insurance Brokers</t>
  </si>
  <si>
    <t xml:space="preserve">How to Use This Calculator</t>
  </si>
  <si>
    <t xml:space="preserve">This workbook contains three calculator tabs. Enter your data in the blue-colored cells and all results will calculate automatically.</t>
  </si>
  <si>
    <t xml:space="preserve">Tab 1: Premium Calculator</t>
  </si>
  <si>
    <t xml:space="preserve">1. Enter your company name and policy effective date</t>
  </si>
  <si>
    <t xml:space="preserve">2. Enter your current EMR in cell F8</t>
  </si>
  <si>
    <t xml:space="preserve">3. Add your classification codes, payroll, and rates from your current policy</t>
  </si>
  <si>
    <t xml:space="preserve">4. The EMR Scenario Comparison table shows how different EMR values affect your premium</t>
  </si>
  <si>
    <t xml:space="preserve">5. Adjust the EMR values in the blue cells to model custom scenarios</t>
  </si>
  <si>
    <t xml:space="preserve">Tab 2: Multi-Year Projection</t>
  </si>
  <si>
    <t xml:space="preserve">1. Payroll and current EMR link automatically from Tab 1</t>
  </si>
  <si>
    <t xml:space="preserve">2. Set your annual payroll growth rate assumption</t>
  </si>
  <si>
    <t xml:space="preserve">3. Set your target EMR for Year 5</t>
  </si>
  <si>
    <t xml:space="preserve">4. The projection shows annual savings from improving your EMR over 5 years</t>
  </si>
  <si>
    <t xml:space="preserve">Tab 3: Claim Impact Analysis</t>
  </si>
  <si>
    <t xml:space="preserve">1. Enter your current annual modified premium and EMR</t>
  </si>
  <si>
    <t xml:space="preserve">2. Review how different claim amounts split into primary vs. excess losses</t>
  </si>
  <si>
    <t xml:space="preserve">3. See the estimated 3-year premium impact of each claim scenario</t>
  </si>
  <si>
    <t xml:space="preserve">4. The Frequency vs. Severity section demonstrates why preventing small claims matters most</t>
  </si>
  <si>
    <t xml:space="preserve">Color Coding</t>
  </si>
  <si>
    <t xml:space="preserve">Blue text = Input cells (enter your data here)</t>
  </si>
  <si>
    <t xml:space="preserve">Green text = Links to other sheets (automatic)</t>
  </si>
  <si>
    <t xml:space="preserve">Black text = Formulas (calculated automatically)</t>
  </si>
  <si>
    <t xml:space="preserve">Gold background = Key input cells</t>
  </si>
  <si>
    <t xml:space="preserve">Important Notes</t>
  </si>
  <si>
    <t xml:space="preserve">This calculator provides estimates for planning purposes. Actual EMR calculations are performed by NCCI or your state rating bureau using proprietary formulas. The claim impact estimates use simplified weighting. Consult your insurance broker for precise figures.</t>
  </si>
  <si>
    <t xml:space="preserve">© 2026 First Underwriters Insurance Brokers. All rights reserved.</t>
  </si>
</sst>
</file>

<file path=xl/styles.xml><?xml version="1.0" encoding="utf-8"?>
<styleSheet xmlns="http://schemas.openxmlformats.org/spreadsheetml/2006/main">
  <numFmts count="6">
    <numFmt numFmtId="164" formatCode="General"/>
    <numFmt numFmtId="165" formatCode="0.00"/>
    <numFmt numFmtId="166" formatCode="\$#,##0"/>
    <numFmt numFmtId="167" formatCode="\$#,##0.00"/>
    <numFmt numFmtId="168" formatCode="\$#,##0;&quot;($&quot;#,##0\);\-"/>
    <numFmt numFmtId="169" formatCode="0.0%"/>
  </numFmts>
  <fonts count="21">
    <font>
      <sz val="11"/>
      <color theme="1"/>
      <name val="Calibri"/>
      <family val="2"/>
      <charset val="1"/>
    </font>
    <font>
      <sz val="10"/>
      <name val="Arial"/>
      <family val="0"/>
    </font>
    <font>
      <sz val="10"/>
      <name val="Arial"/>
      <family val="0"/>
    </font>
    <font>
      <sz val="10"/>
      <name val="Arial"/>
      <family val="0"/>
    </font>
    <font>
      <b val="true"/>
      <sz val="16"/>
      <color rgb="FF1B2A4A"/>
      <name val="Arial"/>
      <family val="0"/>
      <charset val="1"/>
    </font>
    <font>
      <sz val="9"/>
      <color rgb="FFC5972C"/>
      <name val="Arial"/>
      <family val="0"/>
      <charset val="1"/>
    </font>
    <font>
      <sz val="2"/>
      <name val="Cambria"/>
      <family val="0"/>
      <charset val="1"/>
    </font>
    <font>
      <b val="true"/>
      <sz val="11"/>
      <color rgb="FFFFFFFF"/>
      <name val="Arial"/>
      <family val="0"/>
      <charset val="1"/>
    </font>
    <font>
      <sz val="10"/>
      <color rgb="FF333333"/>
      <name val="Arial"/>
      <family val="0"/>
      <charset val="1"/>
    </font>
    <font>
      <b val="true"/>
      <sz val="11"/>
      <color rgb="FF0000FF"/>
      <name val="Arial"/>
      <family val="0"/>
      <charset val="1"/>
    </font>
    <font>
      <b val="true"/>
      <sz val="9"/>
      <color rgb="FF1B2A4A"/>
      <name val="Arial"/>
      <family val="0"/>
      <charset val="1"/>
    </font>
    <font>
      <b val="true"/>
      <sz val="11"/>
      <color rgb="FF000000"/>
      <name val="Arial"/>
      <family val="0"/>
      <charset val="1"/>
    </font>
    <font>
      <b val="true"/>
      <sz val="10"/>
      <color rgb="FF1B2A4A"/>
      <name val="Arial"/>
      <family val="0"/>
      <charset val="1"/>
    </font>
    <font>
      <b val="true"/>
      <sz val="12"/>
      <color rgb="FF1B2A4A"/>
      <name val="Arial"/>
      <family val="0"/>
      <charset val="1"/>
    </font>
    <font>
      <sz val="9"/>
      <color rgb="FF444444"/>
      <name val="Arial"/>
      <family val="0"/>
      <charset val="1"/>
    </font>
    <font>
      <b val="true"/>
      <sz val="11"/>
      <color rgb="FF008000"/>
      <name val="Arial"/>
      <family val="0"/>
      <charset val="1"/>
    </font>
    <font>
      <b val="true"/>
      <sz val="10"/>
      <color rgb="FFC5972C"/>
      <name val="Arial"/>
      <family val="0"/>
      <charset val="1"/>
    </font>
    <font>
      <i val="true"/>
      <sz val="8"/>
      <color rgb="FFE0E0E0"/>
      <name val="Arial"/>
      <family val="0"/>
      <charset val="1"/>
    </font>
    <font>
      <i val="true"/>
      <sz val="9"/>
      <color rgb="FF1B2A4A"/>
      <name val="Arial"/>
      <family val="0"/>
      <charset val="1"/>
    </font>
    <font>
      <sz val="10"/>
      <color rgb="FFC5972C"/>
      <name val="Arial"/>
      <family val="0"/>
      <charset val="1"/>
    </font>
    <font>
      <b val="true"/>
      <sz val="11"/>
      <color rgb="FF1B2A4A"/>
      <name val="Arial"/>
      <family val="0"/>
      <charset val="1"/>
    </font>
  </fonts>
  <fills count="8">
    <fill>
      <patternFill patternType="none"/>
    </fill>
    <fill>
      <patternFill patternType="gray125"/>
    </fill>
    <fill>
      <patternFill patternType="solid">
        <fgColor rgb="FFC5972C"/>
        <bgColor rgb="FF969696"/>
      </patternFill>
    </fill>
    <fill>
      <patternFill patternType="solid">
        <fgColor rgb="FF1B2A4A"/>
        <bgColor rgb="FF333333"/>
      </patternFill>
    </fill>
    <fill>
      <patternFill patternType="solid">
        <fgColor rgb="FFFBF4E8"/>
        <bgColor rgb="FFF5F5F5"/>
      </patternFill>
    </fill>
    <fill>
      <patternFill patternType="solid">
        <fgColor rgb="FFF5E6C8"/>
        <bgColor rgb="FFE0E0E0"/>
      </patternFill>
    </fill>
    <fill>
      <patternFill patternType="solid">
        <fgColor rgb="FFF5F5F5"/>
        <bgColor rgb="FFFBF4E8"/>
      </patternFill>
    </fill>
    <fill>
      <patternFill patternType="solid">
        <fgColor rgb="FFFFFFFF"/>
        <bgColor rgb="FFF5F5F5"/>
      </patternFill>
    </fill>
  </fills>
  <borders count="2">
    <border diagonalUp="false" diagonalDown="false">
      <left/>
      <right/>
      <top/>
      <bottom/>
      <diagonal/>
    </border>
    <border diagonalUp="false" diagonalDown="false">
      <left style="thin">
        <color rgb="FFE0E0E0"/>
      </left>
      <right style="thin">
        <color rgb="FFE0E0E0"/>
      </right>
      <top style="thin">
        <color rgb="FFE0E0E0"/>
      </top>
      <bottom style="thin">
        <color rgb="FFE0E0E0"/>
      </bottom>
      <diagonal/>
    </border>
  </borders>
  <cellStyleXfs count="20">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cellStyleXfs>
  <cellXfs count="49">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0" borderId="0" xfId="0" applyFont="true" applyBorder="true" applyAlignment="false" applyProtection="false">
      <alignment horizontal="general" vertical="bottom" textRotation="0" wrapText="false" indent="0" shrinkToFit="false"/>
      <protection locked="true" hidden="false"/>
    </xf>
    <xf numFmtId="164" fontId="5" fillId="0" borderId="0" xfId="0" applyFont="true" applyBorder="true" applyAlignment="false" applyProtection="false">
      <alignment horizontal="general" vertical="bottom" textRotation="0" wrapText="false" indent="0" shrinkToFit="false"/>
      <protection locked="true" hidden="false"/>
    </xf>
    <xf numFmtId="164" fontId="6" fillId="2" borderId="0" xfId="0" applyFont="true" applyBorder="false" applyAlignment="false" applyProtection="false">
      <alignment horizontal="general" vertical="bottom" textRotation="0" wrapText="false" indent="0" shrinkToFit="false"/>
      <protection locked="true" hidden="false"/>
    </xf>
    <xf numFmtId="164" fontId="7" fillId="3" borderId="0" xfId="0" applyFont="true" applyBorder="true" applyAlignment="true" applyProtection="false">
      <alignment horizontal="left" vertical="center" textRotation="0" wrapText="false" indent="0" shrinkToFit="false"/>
      <protection locked="true" hidden="false"/>
    </xf>
    <xf numFmtId="164" fontId="8" fillId="0" borderId="1" xfId="0" applyFont="true" applyBorder="true" applyAlignment="false" applyProtection="false">
      <alignment horizontal="general" vertical="bottom" textRotation="0" wrapText="false" indent="0" shrinkToFit="false"/>
      <protection locked="true" hidden="false"/>
    </xf>
    <xf numFmtId="164" fontId="9" fillId="4" borderId="1" xfId="0" applyFont="true" applyBorder="true" applyAlignment="false" applyProtection="false">
      <alignment horizontal="general" vertical="bottom" textRotation="0" wrapText="false" indent="0" shrinkToFit="false"/>
      <protection locked="true" hidden="false"/>
    </xf>
    <xf numFmtId="165" fontId="9" fillId="4" borderId="1" xfId="0" applyFont="true" applyBorder="true" applyAlignment="false" applyProtection="false">
      <alignment horizontal="general" vertical="bottom" textRotation="0" wrapText="false" indent="0" shrinkToFit="false"/>
      <protection locked="true" hidden="false"/>
    </xf>
    <xf numFmtId="164" fontId="10" fillId="5" borderId="1" xfId="0" applyFont="true" applyBorder="true" applyAlignment="true" applyProtection="false">
      <alignment horizontal="center" vertical="center" textRotation="0" wrapText="false" indent="0" shrinkToFit="false"/>
      <protection locked="true" hidden="false"/>
    </xf>
    <xf numFmtId="164" fontId="9" fillId="4" borderId="1" xfId="0" applyFont="true" applyBorder="true" applyAlignment="true" applyProtection="false">
      <alignment horizontal="center" vertical="center" textRotation="0" wrapText="false" indent="0" shrinkToFit="false"/>
      <protection locked="true" hidden="false"/>
    </xf>
    <xf numFmtId="166" fontId="9" fillId="4" borderId="1" xfId="0" applyFont="true" applyBorder="true" applyAlignment="false" applyProtection="false">
      <alignment horizontal="general" vertical="bottom" textRotation="0" wrapText="false" indent="0" shrinkToFit="false"/>
      <protection locked="true" hidden="false"/>
    </xf>
    <xf numFmtId="167" fontId="9" fillId="4" borderId="1" xfId="0" applyFont="true" applyBorder="true" applyAlignment="false" applyProtection="false">
      <alignment horizontal="general" vertical="bottom" textRotation="0" wrapText="false" indent="0" shrinkToFit="false"/>
      <protection locked="true" hidden="false"/>
    </xf>
    <xf numFmtId="166" fontId="11" fillId="6" borderId="1" xfId="0" applyFont="true" applyBorder="true" applyAlignment="false" applyProtection="false">
      <alignment horizontal="general" vertical="bottom" textRotation="0" wrapText="false" indent="0" shrinkToFit="false"/>
      <protection locked="true" hidden="false"/>
    </xf>
    <xf numFmtId="164" fontId="12" fillId="5" borderId="1" xfId="0" applyFont="true" applyBorder="true" applyAlignment="false" applyProtection="false">
      <alignment horizontal="general" vertical="bottom" textRotation="0" wrapText="false" indent="0" shrinkToFit="false"/>
      <protection locked="true" hidden="false"/>
    </xf>
    <xf numFmtId="164" fontId="0" fillId="5" borderId="1" xfId="0" applyFont="false" applyBorder="true" applyAlignment="false" applyProtection="false">
      <alignment horizontal="general" vertical="bottom" textRotation="0" wrapText="false" indent="0" shrinkToFit="false"/>
      <protection locked="true" hidden="false"/>
    </xf>
    <xf numFmtId="166" fontId="11" fillId="5" borderId="1" xfId="0" applyFont="true" applyBorder="true" applyAlignment="false" applyProtection="false">
      <alignment horizontal="general" vertical="bottom" textRotation="0" wrapText="false" indent="0" shrinkToFit="false"/>
      <protection locked="true" hidden="false"/>
    </xf>
    <xf numFmtId="166" fontId="13" fillId="5" borderId="1" xfId="0" applyFont="true" applyBorder="true" applyAlignment="false" applyProtection="false">
      <alignment horizontal="general" vertical="bottom" textRotation="0" wrapText="false" indent="0" shrinkToFit="false"/>
      <protection locked="true" hidden="false"/>
    </xf>
    <xf numFmtId="164" fontId="14" fillId="0" borderId="0" xfId="0" applyFont="true" applyBorder="true" applyAlignment="false" applyProtection="false">
      <alignment horizontal="general" vertical="bottom" textRotation="0" wrapText="false" indent="0" shrinkToFit="false"/>
      <protection locked="true" hidden="false"/>
    </xf>
    <xf numFmtId="165" fontId="9" fillId="4" borderId="1" xfId="0" applyFont="true" applyBorder="true" applyAlignment="true" applyProtection="false">
      <alignment horizontal="center" vertical="center" textRotation="0" wrapText="false" indent="0" shrinkToFit="false"/>
      <protection locked="true" hidden="false"/>
    </xf>
    <xf numFmtId="166" fontId="11" fillId="6" borderId="1" xfId="0" applyFont="true" applyBorder="true" applyAlignment="true" applyProtection="false">
      <alignment horizontal="center" vertical="center" textRotation="0" wrapText="false" indent="0" shrinkToFit="false"/>
      <protection locked="true" hidden="false"/>
    </xf>
    <xf numFmtId="168" fontId="11" fillId="6" borderId="1" xfId="0" applyFont="true" applyBorder="true" applyAlignment="true" applyProtection="false">
      <alignment horizontal="center" vertical="center" textRotation="0" wrapText="false" indent="0" shrinkToFit="false"/>
      <protection locked="true" hidden="false"/>
    </xf>
    <xf numFmtId="165" fontId="15" fillId="5" borderId="1" xfId="0" applyFont="true" applyBorder="true" applyAlignment="true" applyProtection="false">
      <alignment horizontal="center" vertical="center" textRotation="0" wrapText="false" indent="0" shrinkToFit="false"/>
      <protection locked="true" hidden="false"/>
    </xf>
    <xf numFmtId="166" fontId="11" fillId="5" borderId="1" xfId="0" applyFont="true" applyBorder="true" applyAlignment="true" applyProtection="false">
      <alignment horizontal="center" vertical="center" textRotation="0" wrapText="false" indent="0" shrinkToFit="false"/>
      <protection locked="true" hidden="false"/>
    </xf>
    <xf numFmtId="168" fontId="11" fillId="5" borderId="1" xfId="0" applyFont="true" applyBorder="true" applyAlignment="true" applyProtection="false">
      <alignment horizontal="center" vertical="center" textRotation="0" wrapText="false" indent="0" shrinkToFit="false"/>
      <protection locked="true" hidden="false"/>
    </xf>
    <xf numFmtId="164" fontId="8" fillId="4" borderId="1" xfId="0" applyFont="true" applyBorder="true" applyAlignment="false" applyProtection="false">
      <alignment horizontal="general" vertical="bottom" textRotation="0" wrapText="false" indent="0" shrinkToFit="false"/>
      <protection locked="true" hidden="false"/>
    </xf>
    <xf numFmtId="166" fontId="13" fillId="4" borderId="1" xfId="0" applyFont="true" applyBorder="true" applyAlignment="false" applyProtection="false">
      <alignment horizontal="general" vertical="bottom" textRotation="0" wrapText="false" indent="0" shrinkToFit="false"/>
      <protection locked="true" hidden="false"/>
    </xf>
    <xf numFmtId="164" fontId="0" fillId="4" borderId="1" xfId="0" applyFont="false" applyBorder="true" applyAlignment="false" applyProtection="false">
      <alignment horizontal="general" vertical="bottom" textRotation="0" wrapText="false" indent="0" shrinkToFit="false"/>
      <protection locked="true" hidden="false"/>
    </xf>
    <xf numFmtId="164" fontId="8" fillId="7" borderId="1" xfId="0" applyFont="true" applyBorder="true" applyAlignment="false" applyProtection="false">
      <alignment horizontal="general" vertical="bottom" textRotation="0" wrapText="false" indent="0" shrinkToFit="false"/>
      <protection locked="true" hidden="false"/>
    </xf>
    <xf numFmtId="166" fontId="13" fillId="7" borderId="1" xfId="0" applyFont="true" applyBorder="true" applyAlignment="false" applyProtection="false">
      <alignment horizontal="general" vertical="bottom" textRotation="0" wrapText="false" indent="0" shrinkToFit="false"/>
      <protection locked="true" hidden="false"/>
    </xf>
    <xf numFmtId="164" fontId="0" fillId="7" borderId="1" xfId="0" applyFont="false" applyBorder="true" applyAlignment="false" applyProtection="false">
      <alignment horizontal="general" vertical="bottom" textRotation="0" wrapText="false" indent="0" shrinkToFit="false"/>
      <protection locked="true" hidden="false"/>
    </xf>
    <xf numFmtId="165" fontId="13" fillId="4" borderId="1" xfId="0" applyFont="true" applyBorder="true" applyAlignment="false" applyProtection="false">
      <alignment horizontal="general" vertical="bottom" textRotation="0" wrapText="false" indent="0" shrinkToFit="false"/>
      <protection locked="true" hidden="false"/>
    </xf>
    <xf numFmtId="164" fontId="16" fillId="0" borderId="0" xfId="0" applyFont="true" applyBorder="true" applyAlignment="false" applyProtection="false">
      <alignment horizontal="general" vertical="bottom" textRotation="0" wrapText="false" indent="0" shrinkToFit="false"/>
      <protection locked="true" hidden="false"/>
    </xf>
    <xf numFmtId="164" fontId="17" fillId="0" borderId="0" xfId="0" applyFont="true" applyBorder="true" applyAlignment="false" applyProtection="false">
      <alignment horizontal="general" vertical="bottom" textRotation="0" wrapText="false" indent="0" shrinkToFit="false"/>
      <protection locked="true" hidden="false"/>
    </xf>
    <xf numFmtId="164" fontId="0" fillId="2" borderId="0" xfId="0" applyFont="false" applyBorder="false" applyAlignment="false" applyProtection="false">
      <alignment horizontal="general" vertical="bottom" textRotation="0" wrapText="false" indent="0" shrinkToFit="false"/>
      <protection locked="true" hidden="false"/>
    </xf>
    <xf numFmtId="166" fontId="15" fillId="6" borderId="1" xfId="0" applyFont="true" applyBorder="true" applyAlignment="false" applyProtection="false">
      <alignment horizontal="general" vertical="bottom" textRotation="0" wrapText="false" indent="0" shrinkToFit="false"/>
      <protection locked="true" hidden="false"/>
    </xf>
    <xf numFmtId="169" fontId="9" fillId="4" borderId="1" xfId="0" applyFont="true" applyBorder="true" applyAlignment="false" applyProtection="false">
      <alignment horizontal="general" vertical="bottom" textRotation="0" wrapText="false" indent="0" shrinkToFit="false"/>
      <protection locked="true" hidden="false"/>
    </xf>
    <xf numFmtId="165" fontId="15" fillId="6" borderId="1" xfId="0" applyFont="true" applyBorder="true" applyAlignment="false" applyProtection="false">
      <alignment horizontal="general" vertical="bottom" textRotation="0" wrapText="false" indent="0" shrinkToFit="false"/>
      <protection locked="true" hidden="false"/>
    </xf>
    <xf numFmtId="166" fontId="11" fillId="4" borderId="1" xfId="0" applyFont="true" applyBorder="true" applyAlignment="false" applyProtection="false">
      <alignment horizontal="general" vertical="bottom" textRotation="0" wrapText="false" indent="0" shrinkToFit="false"/>
      <protection locked="true" hidden="false"/>
    </xf>
    <xf numFmtId="165" fontId="11" fillId="7" borderId="1" xfId="0" applyFont="true" applyBorder="true" applyAlignment="false" applyProtection="false">
      <alignment horizontal="general" vertical="bottom" textRotation="0" wrapText="false" indent="0" shrinkToFit="false"/>
      <protection locked="true" hidden="false"/>
    </xf>
    <xf numFmtId="165" fontId="13" fillId="7" borderId="1" xfId="0" applyFont="true" applyBorder="true" applyAlignment="false" applyProtection="false">
      <alignment horizontal="general" vertical="bottom" textRotation="0" wrapText="false" indent="0" shrinkToFit="false"/>
      <protection locked="true" hidden="false"/>
    </xf>
    <xf numFmtId="166" fontId="11" fillId="7" borderId="1" xfId="0" applyFont="true" applyBorder="true" applyAlignment="false" applyProtection="false">
      <alignment horizontal="general" vertical="bottom" textRotation="0" wrapText="false" indent="0" shrinkToFit="false"/>
      <protection locked="true" hidden="false"/>
    </xf>
    <xf numFmtId="166" fontId="15" fillId="5" borderId="1" xfId="0" applyFont="true" applyBorder="true" applyAlignment="false" applyProtection="false">
      <alignment horizontal="general" vertical="bottom" textRotation="0" wrapText="false" indent="0" shrinkToFit="false"/>
      <protection locked="true" hidden="false"/>
    </xf>
    <xf numFmtId="164" fontId="11" fillId="4" borderId="1" xfId="0" applyFont="true" applyBorder="true" applyAlignment="true" applyProtection="false">
      <alignment horizontal="center" vertical="center" textRotation="0" wrapText="false" indent="0" shrinkToFit="false"/>
      <protection locked="true" hidden="false"/>
    </xf>
    <xf numFmtId="164" fontId="11" fillId="7" borderId="1" xfId="0" applyFont="true" applyBorder="true" applyAlignment="true" applyProtection="false">
      <alignment horizontal="center" vertical="center" textRotation="0" wrapText="false" indent="0" shrinkToFit="false"/>
      <protection locked="true" hidden="false"/>
    </xf>
    <xf numFmtId="164" fontId="18" fillId="0" borderId="0" xfId="0" applyFont="true" applyBorder="true" applyAlignment="true" applyProtection="false">
      <alignment horizontal="left" vertical="center" textRotation="0" wrapText="true" indent="0" shrinkToFit="false"/>
      <protection locked="true" hidden="false"/>
    </xf>
    <xf numFmtId="164" fontId="4" fillId="0" borderId="0" xfId="0" applyFont="true" applyBorder="false" applyAlignment="false" applyProtection="false">
      <alignment horizontal="general" vertical="bottom" textRotation="0" wrapText="false" indent="0" shrinkToFit="false"/>
      <protection locked="true" hidden="false"/>
    </xf>
    <xf numFmtId="164" fontId="19" fillId="0" borderId="0" xfId="0" applyFont="true" applyBorder="false" applyAlignment="false" applyProtection="false">
      <alignment horizontal="general" vertical="bottom" textRotation="0" wrapText="false" indent="0" shrinkToFit="false"/>
      <protection locked="true" hidden="false"/>
    </xf>
    <xf numFmtId="164" fontId="20" fillId="0" borderId="0" xfId="0" applyFont="true" applyBorder="false" applyAlignment="false" applyProtection="false">
      <alignment horizontal="general" vertical="bottom" textRotation="0" wrapText="false" indent="0" shrinkToFit="false"/>
      <protection locked="true" hidden="false"/>
    </xf>
    <xf numFmtId="164" fontId="8" fillId="0" borderId="0" xfId="0" applyFont="true" applyBorder="false" applyAlignment="true" applyProtection="false">
      <alignment horizontal="left" vertical="center" textRotation="0" wrapText="true" indent="0" shrinkToFit="false"/>
      <protection locked="true" hidden="false"/>
    </xf>
  </cellXfs>
  <cellStyles count="6">
    <cellStyle name="Normal" xfId="0" builtinId="0"/>
    <cellStyle name="Comma" xfId="15" builtinId="3"/>
    <cellStyle name="Comma [0]" xfId="16" builtinId="6"/>
    <cellStyle name="Currency" xfId="17" builtinId="4"/>
    <cellStyle name="Currency [0]" xfId="18" builtinId="7"/>
    <cellStyle name="Percent" xfId="19" builtinId="5"/>
  </cellStyles>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BF4E8"/>
      <rgbColor rgb="FFF5F5F5"/>
      <rgbColor rgb="FF660066"/>
      <rgbColor rgb="FFFF8080"/>
      <rgbColor rgb="FF0066CC"/>
      <rgbColor rgb="FFE0E0E0"/>
      <rgbColor rgb="FF000080"/>
      <rgbColor rgb="FFFF00FF"/>
      <rgbColor rgb="FFFFFF00"/>
      <rgbColor rgb="FF00FFFF"/>
      <rgbColor rgb="FF800080"/>
      <rgbColor rgb="FF800000"/>
      <rgbColor rgb="FF008080"/>
      <rgbColor rgb="FF0000FF"/>
      <rgbColor rgb="FF00CCFF"/>
      <rgbColor rgb="FFCCFFFF"/>
      <rgbColor rgb="FFCCFFCC"/>
      <rgbColor rgb="FFF5E6C8"/>
      <rgbColor rgb="FF99CCFF"/>
      <rgbColor rgb="FFFF99CC"/>
      <rgbColor rgb="FFCC99FF"/>
      <rgbColor rgb="FFFFCC99"/>
      <rgbColor rgb="FF3366FF"/>
      <rgbColor rgb="FF33CCCC"/>
      <rgbColor rgb="FF99CC00"/>
      <rgbColor rgb="FFFFCC00"/>
      <rgbColor rgb="FFC5972C"/>
      <rgbColor rgb="FFFF6600"/>
      <rgbColor rgb="FF666699"/>
      <rgbColor rgb="FF969696"/>
      <rgbColor rgb="FF1B2A4A"/>
      <rgbColor rgb="FF339966"/>
      <rgbColor rgb="FF003300"/>
      <rgbColor rgb="FF444444"/>
      <rgbColor rgb="FF993300"/>
      <rgbColor rgb="FF993366"/>
      <rgbColor rgb="FF2C3E5A"/>
      <rgbColor rgb="FF333333"/>
    </indexedColors>
  </colors>
</styleSheet>
</file>

<file path=xl/_rels/workbook.xml.rels><?xml version="1.0" encoding="UTF-8"?>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worksheet" Target="worksheets/sheet1.xml"/><Relationship Id="rId4" Type="http://schemas.openxmlformats.org/officeDocument/2006/relationships/worksheet" Target="worksheets/sheet2.xml"/><Relationship Id="rId5" Type="http://schemas.openxmlformats.org/officeDocument/2006/relationships/worksheet" Target="worksheets/sheet3.xml"/><Relationship Id="rId6" Type="http://schemas.openxmlformats.org/officeDocument/2006/relationships/worksheet" Target="worksheets/sheet4.xml"/><Relationship Id="rId7" Type="http://schemas.openxmlformats.org/officeDocument/2006/relationships/sharedStrings" Target="sharedStrings.xml"/>
</Relationships>
</file>

<file path=xl/theme/theme1.xml><?xml version="1.0" encoding="utf-8"?>
<a:theme xmlns:a="http://schemas.openxmlformats.org/drawingml/2006/main" xmlns:r="http://schemas.openxmlformats.org/officeDocument/2006/relationships" name="Office Theme">
  <a:themeElements>
    <a:clrScheme name="Office">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itchFamily="0" charset="1"/>
        <a:ea typeface=""/>
        <a:cs typeface=""/>
      </a:majorFont>
      <a:minorFont>
        <a:latin typeface="Calibri" pitchFamily="0" charset="1"/>
        <a:ea typeface=""/>
        <a:cs typeface=""/>
      </a:minorFont>
    </a:fontScheme>
    <a:fmtScheme>
      <a:fillStyleLst>
        <a:solidFill>
          <a:schemeClr val="phClr"/>
        </a:solidFill>
        <a:gradFill>
          <a:gsLst>
            <a:gs pos="0">
              <a:schemeClr val="phClr">
                <a:tint val="50000"/>
              </a:schemeClr>
            </a:gs>
            <a:gs pos="35000">
              <a:schemeClr val="phClr">
                <a:tint val="37000"/>
              </a:schemeClr>
            </a:gs>
            <a:gs pos="100000">
              <a:schemeClr val="phClr">
                <a:tint val="15000"/>
              </a:schemeClr>
            </a:gs>
          </a:gsLst>
          <a:lin ang="16200000" scaled="1"/>
          <a:tileRect l="0" t="0" r="0" b="0"/>
        </a:gradFill>
        <a:gradFill>
          <a:gsLst>
            <a:gs pos="0">
              <a:schemeClr val="phClr">
                <a:shade val="51000"/>
              </a:schemeClr>
            </a:gs>
            <a:gs pos="80000">
              <a:schemeClr val="phClr">
                <a:shade val="93000"/>
              </a:schemeClr>
            </a:gs>
            <a:gs pos="100000">
              <a:schemeClr val="phClr">
                <a:shade val="94000"/>
              </a:schemeClr>
            </a:gs>
          </a:gsLst>
          <a:lin ang="16200000" scaled="0"/>
          <a:tileRect l="0" t="0" r="0" b="0"/>
        </a:gradFill>
      </a:fillStyleLst>
      <a:lnStyleLst>
        <a:ln w="9525" cap="flat" cmpd="sng" algn="ctr">
          <a:prstDash val="solid"/>
        </a:ln>
        <a:ln w="25400" cap="flat" cmpd="sng" algn="ctr">
          <a:prstDash val="solid"/>
        </a:ln>
        <a:ln w="38100" cap="flat" cmpd="sng" algn="ctr">
          <a:prstDash val="solid"/>
        </a:ln>
      </a:lnStyleLst>
      <a:effectStyleLst>
        <a:effectStyle>
          <a:effectLst/>
        </a:effectStyle>
        <a:effectStyle>
          <a:effectLst/>
        </a:effectStyle>
        <a:effectStyle>
          <a:effectLst/>
        </a:effectStyle>
      </a:effectStyleLst>
      <a:bgFillStyleLst>
        <a:solidFill>
          <a:schemeClr val="phClr"/>
        </a:solidFill>
        <a:gradFill>
          <a:gsLst>
            <a:gs pos="0">
              <a:schemeClr val="phClr">
                <a:tint val="40000"/>
              </a:schemeClr>
            </a:gs>
            <a:gs pos="40000">
              <a:schemeClr val="phClr">
                <a:tint val="45000"/>
                <a:shade val="99000"/>
              </a:schemeClr>
            </a:gs>
            <a:gs pos="100000">
              <a:schemeClr val="phClr">
                <a:shade val="20000"/>
              </a:schemeClr>
            </a:gs>
          </a:gsLst>
          <a:path path="circle">
            <a:fillToRect l="50000" t="-80000" r="50000" b="180000"/>
          </a:path>
          <a:tileRect l="0" t="0" r="0" b="0"/>
        </a:gradFill>
        <a:gradFill>
          <a:gsLst>
            <a:gs pos="0">
              <a:schemeClr val="phClr">
                <a:tint val="80000"/>
              </a:schemeClr>
            </a:gs>
            <a:gs pos="100000">
              <a:schemeClr val="phClr">
                <a:shade val="30000"/>
              </a:schemeClr>
            </a:gs>
          </a:gsLst>
          <a:path path="circle">
            <a:fillToRect l="50000" t="50000" r="50000" b="50000"/>
          </a:path>
          <a:tileRect l="0" t="0" r="0" b="0"/>
        </a:gradFill>
      </a:bgFillStyleLst>
    </a:fmtScheme>
  </a:themeElemen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tabColor rgb="FF1B2A4A"/>
    <pageSetUpPr fitToPage="false"/>
  </sheetPr>
  <dimension ref="B2:F42"/>
  <sheetViews>
    <sheetView showFormulas="false" showGridLines="true" showRowColHeaders="true" showZeros="true" rightToLeft="false" tabSelected="tru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zeroHeight="false" outlineLevelRow="0" outlineLevelCol="0"/>
  <cols>
    <col collapsed="false" customWidth="true" hidden="false" outlineLevel="0" max="1" min="1" style="0" width="2"/>
    <col collapsed="false" customWidth="true" hidden="false" outlineLevel="0" max="2" min="2" style="0" width="36"/>
    <col collapsed="false" customWidth="true" hidden="false" outlineLevel="0" max="6" min="3" style="0" width="20"/>
    <col collapsed="false" customWidth="true" hidden="false" outlineLevel="0" max="7" min="7" style="0" width="4"/>
  </cols>
  <sheetData>
    <row r="2" customFormat="false" ht="19.7" hidden="false" customHeight="false" outlineLevel="0" collapsed="false">
      <c r="B2" s="1" t="s">
        <v>0</v>
      </c>
      <c r="C2" s="1"/>
      <c r="D2" s="1"/>
      <c r="E2" s="1"/>
      <c r="F2" s="1"/>
    </row>
    <row r="3" customFormat="false" ht="15" hidden="false" customHeight="false" outlineLevel="0" collapsed="false">
      <c r="B3" s="2" t="s">
        <v>1</v>
      </c>
      <c r="C3" s="2"/>
      <c r="D3" s="2"/>
      <c r="E3" s="2"/>
      <c r="F3" s="2"/>
    </row>
    <row r="4" customFormat="false" ht="3.75" hidden="false" customHeight="true" outlineLevel="0" collapsed="false">
      <c r="B4" s="3"/>
      <c r="C4" s="3"/>
      <c r="D4" s="3"/>
      <c r="E4" s="3"/>
      <c r="F4" s="3"/>
    </row>
    <row r="6" customFormat="false" ht="27.75" hidden="false" customHeight="true" outlineLevel="0" collapsed="false">
      <c r="B6" s="4" t="s">
        <v>2</v>
      </c>
      <c r="C6" s="4"/>
      <c r="D6" s="4"/>
      <c r="E6" s="4"/>
      <c r="F6" s="4"/>
    </row>
    <row r="7" customFormat="false" ht="15" hidden="false" customHeight="false" outlineLevel="0" collapsed="false">
      <c r="B7" s="5" t="s">
        <v>3</v>
      </c>
      <c r="C7" s="6" t="s">
        <v>4</v>
      </c>
      <c r="D7" s="6"/>
      <c r="E7" s="6"/>
      <c r="F7" s="6"/>
    </row>
    <row r="8" customFormat="false" ht="15" hidden="false" customHeight="false" outlineLevel="0" collapsed="false">
      <c r="B8" s="5" t="s">
        <v>5</v>
      </c>
      <c r="C8" s="6" t="s">
        <v>6</v>
      </c>
      <c r="D8" s="6"/>
      <c r="E8" s="5" t="s">
        <v>7</v>
      </c>
      <c r="F8" s="7" t="n">
        <v>1</v>
      </c>
    </row>
    <row r="10" customFormat="false" ht="27.75" hidden="false" customHeight="true" outlineLevel="0" collapsed="false">
      <c r="B10" s="4" t="s">
        <v>8</v>
      </c>
      <c r="C10" s="4"/>
      <c r="D10" s="4"/>
      <c r="E10" s="4"/>
      <c r="F10" s="4"/>
    </row>
    <row r="11" customFormat="false" ht="15" hidden="false" customHeight="false" outlineLevel="0" collapsed="false">
      <c r="B11" s="8" t="s">
        <v>9</v>
      </c>
      <c r="C11" s="8" t="s">
        <v>10</v>
      </c>
      <c r="D11" s="8" t="s">
        <v>11</v>
      </c>
      <c r="E11" s="8" t="s">
        <v>12</v>
      </c>
      <c r="F11" s="8" t="s">
        <v>13</v>
      </c>
    </row>
    <row r="12" customFormat="false" ht="15" hidden="false" customHeight="false" outlineLevel="0" collapsed="false">
      <c r="B12" s="6" t="s">
        <v>14</v>
      </c>
      <c r="C12" s="9" t="s">
        <v>15</v>
      </c>
      <c r="D12" s="10" t="n">
        <v>850000</v>
      </c>
      <c r="E12" s="11" t="n">
        <v>15.25</v>
      </c>
      <c r="F12" s="12" t="n">
        <f aca="false">IF(AND(D12&lt;&gt;"",E12&lt;&gt;""),(D12/100)*E12,"")</f>
        <v>129625</v>
      </c>
    </row>
    <row r="13" customFormat="false" ht="15" hidden="false" customHeight="false" outlineLevel="0" collapsed="false">
      <c r="B13" s="6" t="s">
        <v>16</v>
      </c>
      <c r="C13" s="9" t="s">
        <v>17</v>
      </c>
      <c r="D13" s="10" t="n">
        <v>250000</v>
      </c>
      <c r="E13" s="11" t="n">
        <v>0.35</v>
      </c>
      <c r="F13" s="12" t="n">
        <f aca="false">IF(AND(D13&lt;&gt;"",E13&lt;&gt;""),(D13/100)*E13,"")</f>
        <v>875</v>
      </c>
    </row>
    <row r="14" customFormat="false" ht="15" hidden="false" customHeight="false" outlineLevel="0" collapsed="false">
      <c r="B14" s="6" t="s">
        <v>18</v>
      </c>
      <c r="C14" s="9" t="s">
        <v>19</v>
      </c>
      <c r="D14" s="10" t="n">
        <v>400000</v>
      </c>
      <c r="E14" s="11" t="n">
        <v>8.75</v>
      </c>
      <c r="F14" s="12" t="n">
        <f aca="false">IF(AND(D14&lt;&gt;"",E14&lt;&gt;""),(D14/100)*E14,"")</f>
        <v>35000</v>
      </c>
    </row>
    <row r="15" customFormat="false" ht="15" hidden="false" customHeight="false" outlineLevel="0" collapsed="false">
      <c r="B15" s="6"/>
      <c r="C15" s="9"/>
      <c r="D15" s="10"/>
      <c r="E15" s="11"/>
      <c r="F15" s="12" t="str">
        <f aca="false">IF(AND(D15&lt;&gt;"",E15&lt;&gt;""),(D15/100)*E15,"")</f>
        <v/>
      </c>
    </row>
    <row r="16" customFormat="false" ht="15" hidden="false" customHeight="false" outlineLevel="0" collapsed="false">
      <c r="B16" s="6"/>
      <c r="C16" s="9"/>
      <c r="D16" s="10"/>
      <c r="E16" s="11"/>
      <c r="F16" s="12" t="str">
        <f aca="false">IF(AND(D16&lt;&gt;"",E16&lt;&gt;""),(D16/100)*E16,"")</f>
        <v/>
      </c>
    </row>
    <row r="17" customFormat="false" ht="15" hidden="false" customHeight="false" outlineLevel="0" collapsed="false">
      <c r="B17" s="13" t="s">
        <v>20</v>
      </c>
      <c r="C17" s="14"/>
      <c r="D17" s="15" t="n">
        <f aca="false">SUM(D12:D16)</f>
        <v>1500000</v>
      </c>
      <c r="E17" s="14"/>
      <c r="F17" s="16" t="n">
        <f aca="false">SUM(F12:F16)</f>
        <v>165500</v>
      </c>
    </row>
    <row r="19" customFormat="false" ht="27.75" hidden="false" customHeight="true" outlineLevel="0" collapsed="false">
      <c r="B19" s="4" t="s">
        <v>21</v>
      </c>
      <c r="C19" s="4"/>
      <c r="D19" s="4"/>
      <c r="E19" s="4"/>
      <c r="F19" s="4"/>
    </row>
    <row r="20" customFormat="false" ht="15" hidden="false" customHeight="false" outlineLevel="0" collapsed="false">
      <c r="B20" s="17" t="s">
        <v>22</v>
      </c>
      <c r="C20" s="17"/>
      <c r="D20" s="17"/>
      <c r="E20" s="17"/>
      <c r="F20" s="17"/>
    </row>
    <row r="21" customFormat="false" ht="15" hidden="false" customHeight="false" outlineLevel="0" collapsed="false">
      <c r="B21" s="8" t="s">
        <v>23</v>
      </c>
      <c r="C21" s="8" t="s">
        <v>24</v>
      </c>
      <c r="D21" s="8" t="s">
        <v>25</v>
      </c>
      <c r="E21" s="8" t="s">
        <v>26</v>
      </c>
      <c r="F21" s="8" t="s">
        <v>27</v>
      </c>
    </row>
    <row r="22" customFormat="false" ht="15" hidden="false" customHeight="false" outlineLevel="0" collapsed="false">
      <c r="B22" s="5" t="s">
        <v>28</v>
      </c>
      <c r="C22" s="18" t="n">
        <v>0.7</v>
      </c>
      <c r="D22" s="19" t="n">
        <f aca="false">F17*C22</f>
        <v>115850</v>
      </c>
      <c r="E22" s="20" t="n">
        <f aca="false">D22-D28</f>
        <v>-49650</v>
      </c>
      <c r="F22" s="20" t="n">
        <f aca="false">D22-D28</f>
        <v>-49650</v>
      </c>
    </row>
    <row r="23" customFormat="false" ht="15" hidden="false" customHeight="false" outlineLevel="0" collapsed="false">
      <c r="B23" s="5" t="s">
        <v>29</v>
      </c>
      <c r="C23" s="18" t="n">
        <v>0.8</v>
      </c>
      <c r="D23" s="19" t="n">
        <f aca="false">F17*C23</f>
        <v>132400</v>
      </c>
      <c r="E23" s="20" t="n">
        <f aca="false">D23-D28</f>
        <v>-33100</v>
      </c>
      <c r="F23" s="20" t="n">
        <f aca="false">D23-D28</f>
        <v>-33100</v>
      </c>
    </row>
    <row r="24" customFormat="false" ht="15" hidden="false" customHeight="false" outlineLevel="0" collapsed="false">
      <c r="B24" s="5" t="s">
        <v>30</v>
      </c>
      <c r="C24" s="18" t="n">
        <v>0.9</v>
      </c>
      <c r="D24" s="19" t="n">
        <f aca="false">F17*C24</f>
        <v>148950</v>
      </c>
      <c r="E24" s="20" t="n">
        <f aca="false">D24-D28</f>
        <v>-16550</v>
      </c>
      <c r="F24" s="20" t="n">
        <f aca="false">D24-D28</f>
        <v>-16550</v>
      </c>
    </row>
    <row r="25" customFormat="false" ht="15" hidden="false" customHeight="false" outlineLevel="0" collapsed="false">
      <c r="B25" s="5" t="s">
        <v>31</v>
      </c>
      <c r="C25" s="18" t="n">
        <v>1</v>
      </c>
      <c r="D25" s="19" t="n">
        <f aca="false">F17*C25</f>
        <v>165500</v>
      </c>
      <c r="E25" s="20" t="n">
        <f aca="false">D25-D28</f>
        <v>0</v>
      </c>
      <c r="F25" s="20" t="n">
        <f aca="false">D25-D28</f>
        <v>0</v>
      </c>
    </row>
    <row r="26" customFormat="false" ht="15" hidden="false" customHeight="false" outlineLevel="0" collapsed="false">
      <c r="B26" s="5" t="s">
        <v>32</v>
      </c>
      <c r="C26" s="18" t="n">
        <v>1.1</v>
      </c>
      <c r="D26" s="19" t="n">
        <f aca="false">F17*C26</f>
        <v>182050</v>
      </c>
      <c r="E26" s="20" t="n">
        <f aca="false">D26-D28</f>
        <v>16550</v>
      </c>
      <c r="F26" s="20" t="n">
        <f aca="false">D26-D28</f>
        <v>16550</v>
      </c>
    </row>
    <row r="27" customFormat="false" ht="15" hidden="false" customHeight="false" outlineLevel="0" collapsed="false">
      <c r="B27" s="5" t="s">
        <v>33</v>
      </c>
      <c r="C27" s="18" t="n">
        <v>1.2</v>
      </c>
      <c r="D27" s="19" t="n">
        <f aca="false">F17*C27</f>
        <v>198600</v>
      </c>
      <c r="E27" s="20" t="n">
        <f aca="false">D27-D28</f>
        <v>33100</v>
      </c>
      <c r="F27" s="20" t="n">
        <f aca="false">D27-D28</f>
        <v>33100</v>
      </c>
    </row>
    <row r="28" customFormat="false" ht="15" hidden="false" customHeight="false" outlineLevel="0" collapsed="false">
      <c r="B28" s="13" t="s">
        <v>34</v>
      </c>
      <c r="C28" s="21" t="n">
        <f aca="false">F8</f>
        <v>1</v>
      </c>
      <c r="D28" s="22" t="n">
        <f aca="false">F17*C28</f>
        <v>165500</v>
      </c>
      <c r="E28" s="23" t="n">
        <f aca="false">D28-D28</f>
        <v>0</v>
      </c>
      <c r="F28" s="23" t="n">
        <f aca="false">D28-D28</f>
        <v>0</v>
      </c>
    </row>
    <row r="30" customFormat="false" ht="27.75" hidden="false" customHeight="true" outlineLevel="0" collapsed="false">
      <c r="B30" s="4" t="s">
        <v>35</v>
      </c>
      <c r="C30" s="4"/>
      <c r="D30" s="4"/>
      <c r="E30" s="4"/>
      <c r="F30" s="4"/>
    </row>
    <row r="31" customFormat="false" ht="15" hidden="false" customHeight="false" outlineLevel="0" collapsed="false">
      <c r="B31" s="24" t="s">
        <v>36</v>
      </c>
      <c r="C31" s="25" t="n">
        <f aca="false">D17</f>
        <v>1500000</v>
      </c>
      <c r="D31" s="25"/>
      <c r="E31" s="26"/>
      <c r="F31" s="26"/>
    </row>
    <row r="32" customFormat="false" ht="15" hidden="false" customHeight="false" outlineLevel="0" collapsed="false">
      <c r="B32" s="27" t="s">
        <v>37</v>
      </c>
      <c r="C32" s="28" t="n">
        <f aca="false">F17</f>
        <v>165500</v>
      </c>
      <c r="D32" s="28"/>
      <c r="E32" s="29"/>
      <c r="F32" s="29"/>
    </row>
    <row r="33" customFormat="false" ht="15" hidden="false" customHeight="false" outlineLevel="0" collapsed="false">
      <c r="B33" s="24" t="s">
        <v>34</v>
      </c>
      <c r="C33" s="30" t="n">
        <f aca="false">F8</f>
        <v>1</v>
      </c>
      <c r="D33" s="30"/>
      <c r="E33" s="26"/>
      <c r="F33" s="26"/>
    </row>
    <row r="34" customFormat="false" ht="15" hidden="false" customHeight="false" outlineLevel="0" collapsed="false">
      <c r="B34" s="27" t="s">
        <v>38</v>
      </c>
      <c r="C34" s="28" t="n">
        <f aca="false">F17*F8</f>
        <v>165500</v>
      </c>
      <c r="D34" s="28"/>
      <c r="E34" s="29"/>
      <c r="F34" s="29"/>
    </row>
    <row r="35" customFormat="false" ht="15" hidden="false" customHeight="false" outlineLevel="0" collapsed="false">
      <c r="B35" s="24" t="s">
        <v>39</v>
      </c>
      <c r="C35" s="25" t="n">
        <f aca="false">D22</f>
        <v>115850</v>
      </c>
      <c r="D35" s="25"/>
      <c r="E35" s="26"/>
      <c r="F35" s="26"/>
    </row>
    <row r="36" customFormat="false" ht="15" hidden="false" customHeight="false" outlineLevel="0" collapsed="false">
      <c r="B36" s="27" t="s">
        <v>40</v>
      </c>
      <c r="C36" s="28" t="n">
        <f aca="false">D27</f>
        <v>198600</v>
      </c>
      <c r="D36" s="28"/>
      <c r="E36" s="29"/>
      <c r="F36" s="29"/>
    </row>
    <row r="37" customFormat="false" ht="15" hidden="false" customHeight="false" outlineLevel="0" collapsed="false">
      <c r="B37" s="24" t="s">
        <v>41</v>
      </c>
      <c r="C37" s="25" t="n">
        <f aca="false">D27-D22</f>
        <v>82750</v>
      </c>
      <c r="D37" s="25"/>
      <c r="E37" s="26"/>
      <c r="F37" s="26"/>
    </row>
    <row r="38" customFormat="false" ht="15" hidden="false" customHeight="false" outlineLevel="0" collapsed="false">
      <c r="B38" s="27" t="s">
        <v>42</v>
      </c>
      <c r="C38" s="28" t="n">
        <f aca="false">(D27-D25)*3</f>
        <v>99300</v>
      </c>
      <c r="D38" s="28"/>
      <c r="E38" s="29"/>
      <c r="F38" s="29"/>
    </row>
    <row r="40" customFormat="false" ht="15" hidden="false" customHeight="false" outlineLevel="0" collapsed="false">
      <c r="B40" s="31" t="s">
        <v>43</v>
      </c>
      <c r="C40" s="31"/>
      <c r="D40" s="31"/>
      <c r="E40" s="31"/>
      <c r="F40" s="31"/>
    </row>
    <row r="41" customFormat="false" ht="15" hidden="false" customHeight="false" outlineLevel="0" collapsed="false">
      <c r="B41" s="17" t="s">
        <v>44</v>
      </c>
      <c r="C41" s="17"/>
      <c r="D41" s="17"/>
      <c r="E41" s="17"/>
      <c r="F41" s="17"/>
    </row>
    <row r="42" customFormat="false" ht="15" hidden="false" customHeight="false" outlineLevel="0" collapsed="false">
      <c r="B42" s="32" t="s">
        <v>45</v>
      </c>
      <c r="C42" s="32"/>
      <c r="D42" s="32"/>
      <c r="E42" s="32"/>
      <c r="F42" s="32"/>
    </row>
  </sheetData>
  <mergeCells count="20">
    <mergeCell ref="B2:F2"/>
    <mergeCell ref="B3:F3"/>
    <mergeCell ref="B6:F6"/>
    <mergeCell ref="C7:F7"/>
    <mergeCell ref="C8:D8"/>
    <mergeCell ref="B10:F10"/>
    <mergeCell ref="B19:F19"/>
    <mergeCell ref="B20:F20"/>
    <mergeCell ref="B30:F30"/>
    <mergeCell ref="C31:D31"/>
    <mergeCell ref="C32:D32"/>
    <mergeCell ref="C33:D33"/>
    <mergeCell ref="C34:D34"/>
    <mergeCell ref="C35:D35"/>
    <mergeCell ref="C36:D36"/>
    <mergeCell ref="C37:D37"/>
    <mergeCell ref="C38:D38"/>
    <mergeCell ref="B40:F40"/>
    <mergeCell ref="B41:F41"/>
    <mergeCell ref="B42:F42"/>
  </mergeCells>
  <printOptions headings="false" gridLines="false" gridLinesSet="true" horizontalCentered="false" verticalCentered="false"/>
  <pageMargins left="0.75" right="0.75" top="1" bottom="1" header="0.511811023622047" footer="0.511811023622047"/>
  <pageSetup paperSize="1" scale="100" fitToWidth="1" fitToHeight="1" pageOrder="downThenOver" orientation="landscape" blackAndWhite="false" draft="false" cellComments="none" horizontalDpi="300" verticalDpi="300" copies="1"/>
  <headerFooter differentFirst="false" differentOddEven="false">
    <oddHeader/>
    <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tabColor rgb="FFC5972C"/>
    <pageSetUpPr fitToPage="false"/>
  </sheetPr>
  <dimension ref="B2:H30"/>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zeroHeight="false" outlineLevelRow="0" outlineLevelCol="0"/>
  <cols>
    <col collapsed="false" customWidth="true" hidden="false" outlineLevel="0" max="1" min="1" style="0" width="2"/>
    <col collapsed="false" customWidth="true" hidden="false" outlineLevel="0" max="2" min="2" style="0" width="30"/>
    <col collapsed="false" customWidth="true" hidden="false" outlineLevel="0" max="8" min="3" style="0" width="18"/>
  </cols>
  <sheetData>
    <row r="2" customFormat="false" ht="19.7" hidden="false" customHeight="false" outlineLevel="0" collapsed="false">
      <c r="B2" s="1" t="s">
        <v>46</v>
      </c>
      <c r="C2" s="1"/>
      <c r="D2" s="1"/>
      <c r="E2" s="1"/>
      <c r="F2" s="1"/>
      <c r="G2" s="1"/>
      <c r="H2" s="1"/>
    </row>
    <row r="3" customFormat="false" ht="15" hidden="false" customHeight="false" outlineLevel="0" collapsed="false">
      <c r="B3" s="2" t="s">
        <v>47</v>
      </c>
      <c r="C3" s="2"/>
      <c r="D3" s="2"/>
      <c r="E3" s="2"/>
      <c r="F3" s="2"/>
      <c r="G3" s="2"/>
      <c r="H3" s="2"/>
    </row>
    <row r="4" customFormat="false" ht="3.75" hidden="false" customHeight="true" outlineLevel="0" collapsed="false">
      <c r="B4" s="33"/>
      <c r="C4" s="33"/>
      <c r="D4" s="33"/>
      <c r="E4" s="33"/>
      <c r="F4" s="33"/>
      <c r="G4" s="33"/>
      <c r="H4" s="33"/>
    </row>
    <row r="6" customFormat="false" ht="27.75" hidden="false" customHeight="true" outlineLevel="0" collapsed="false">
      <c r="B6" s="4" t="s">
        <v>48</v>
      </c>
      <c r="C6" s="4"/>
      <c r="D6" s="4"/>
      <c r="E6" s="4"/>
      <c r="F6" s="4"/>
      <c r="G6" s="4"/>
      <c r="H6" s="4"/>
    </row>
    <row r="7" customFormat="false" ht="15" hidden="false" customHeight="false" outlineLevel="0" collapsed="false">
      <c r="B7" s="5" t="s">
        <v>49</v>
      </c>
      <c r="C7" s="34" t="n">
        <f aca="false">'Premium Calculator'!D17</f>
        <v>1500000</v>
      </c>
    </row>
    <row r="8" customFormat="false" ht="15" hidden="false" customHeight="false" outlineLevel="0" collapsed="false">
      <c r="B8" s="5" t="s">
        <v>50</v>
      </c>
      <c r="C8" s="35" t="n">
        <v>0.03</v>
      </c>
    </row>
    <row r="9" customFormat="false" ht="15" hidden="false" customHeight="false" outlineLevel="0" collapsed="false">
      <c r="B9" s="5" t="s">
        <v>51</v>
      </c>
      <c r="C9" s="11" t="n">
        <f aca="false">IF(C7&lt;&gt;"",('Premium Calculator'!F17/(C7/100)),0)</f>
        <v>11.0333333333333</v>
      </c>
    </row>
    <row r="10" customFormat="false" ht="15" hidden="false" customHeight="false" outlineLevel="0" collapsed="false">
      <c r="B10" s="5" t="s">
        <v>7</v>
      </c>
      <c r="C10" s="36" t="n">
        <f aca="false">'Premium Calculator'!F8</f>
        <v>1</v>
      </c>
    </row>
    <row r="11" customFormat="false" ht="15" hidden="false" customHeight="false" outlineLevel="0" collapsed="false">
      <c r="B11" s="5" t="s">
        <v>52</v>
      </c>
      <c r="C11" s="7" t="n">
        <v>0.8</v>
      </c>
    </row>
    <row r="12" customFormat="false" ht="15" hidden="false" customHeight="false" outlineLevel="0" collapsed="false">
      <c r="B12" s="17" t="s">
        <v>53</v>
      </c>
      <c r="C12" s="17"/>
      <c r="D12" s="17"/>
      <c r="E12" s="17"/>
      <c r="F12" s="17"/>
      <c r="G12" s="17"/>
      <c r="H12" s="17"/>
    </row>
    <row r="14" customFormat="false" ht="27.75" hidden="false" customHeight="true" outlineLevel="0" collapsed="false">
      <c r="B14" s="4" t="s">
        <v>54</v>
      </c>
      <c r="C14" s="4"/>
      <c r="D14" s="4"/>
      <c r="E14" s="4"/>
      <c r="F14" s="4"/>
      <c r="G14" s="4"/>
      <c r="H14" s="4"/>
    </row>
    <row r="15" customFormat="false" ht="15" hidden="false" customHeight="false" outlineLevel="0" collapsed="false">
      <c r="B15" s="8"/>
      <c r="C15" s="8" t="s">
        <v>55</v>
      </c>
      <c r="D15" s="8" t="s">
        <v>56</v>
      </c>
      <c r="E15" s="8" t="s">
        <v>57</v>
      </c>
      <c r="F15" s="8" t="s">
        <v>58</v>
      </c>
      <c r="G15" s="8" t="s">
        <v>59</v>
      </c>
      <c r="H15" s="8" t="s">
        <v>60</v>
      </c>
    </row>
    <row r="16" customFormat="false" ht="15" hidden="false" customHeight="false" outlineLevel="0" collapsed="false">
      <c r="B16" s="24" t="s">
        <v>61</v>
      </c>
      <c r="C16" s="37" t="n">
        <f aca="false">C7*(1+C8)</f>
        <v>1545000</v>
      </c>
      <c r="D16" s="37" t="n">
        <f aca="false">C16*(1+C8)</f>
        <v>1591350</v>
      </c>
      <c r="E16" s="37" t="n">
        <f aca="false">D16*(1+C8)</f>
        <v>1639090.5</v>
      </c>
      <c r="F16" s="37" t="n">
        <f aca="false">E16*(1+C8)</f>
        <v>1688263.215</v>
      </c>
      <c r="G16" s="37" t="n">
        <f aca="false">F16*(1+C8)</f>
        <v>1738911.11145</v>
      </c>
      <c r="H16" s="25" t="n">
        <f aca="false">SUM(C16:G16)</f>
        <v>8202614.82645</v>
      </c>
    </row>
    <row r="17" customFormat="false" ht="15" hidden="false" customHeight="false" outlineLevel="0" collapsed="false">
      <c r="B17" s="27" t="s">
        <v>62</v>
      </c>
      <c r="C17" s="38" t="n">
        <f aca="false">C10-(C10-C11)*(1/5)</f>
        <v>0.96</v>
      </c>
      <c r="D17" s="38" t="n">
        <f aca="false">C10-(C10-C11)*(2/5)</f>
        <v>0.92</v>
      </c>
      <c r="E17" s="38" t="n">
        <f aca="false">C10-(C10-C11)*(3/5)</f>
        <v>0.88</v>
      </c>
      <c r="F17" s="38" t="n">
        <f aca="false">C10-(C10-C11)*(4/5)</f>
        <v>0.84</v>
      </c>
      <c r="G17" s="38" t="n">
        <f aca="false">C10-(C10-C11)*(5/5)</f>
        <v>0.8</v>
      </c>
      <c r="H17" s="39" t="n">
        <f aca="false">AVERAGE(C17:G17)</f>
        <v>0.88</v>
      </c>
    </row>
    <row r="18" customFormat="false" ht="15" hidden="false" customHeight="false" outlineLevel="0" collapsed="false">
      <c r="B18" s="24" t="s">
        <v>13</v>
      </c>
      <c r="C18" s="37" t="n">
        <f aca="false">(C16/100)*C9</f>
        <v>170465</v>
      </c>
      <c r="D18" s="37" t="n">
        <f aca="false">(D16/100)*C9</f>
        <v>175578.95</v>
      </c>
      <c r="E18" s="37" t="n">
        <f aca="false">(E16/100)*C9</f>
        <v>180846.3185</v>
      </c>
      <c r="F18" s="37" t="n">
        <f aca="false">(F16/100)*C9</f>
        <v>186271.708055</v>
      </c>
      <c r="G18" s="37" t="n">
        <f aca="false">(G16/100)*C9</f>
        <v>191859.85929665</v>
      </c>
      <c r="H18" s="25" t="n">
        <f aca="false">SUM(C18:G18)</f>
        <v>905021.83585165</v>
      </c>
    </row>
    <row r="19" customFormat="false" ht="15" hidden="false" customHeight="false" outlineLevel="0" collapsed="false">
      <c r="B19" s="27" t="s">
        <v>25</v>
      </c>
      <c r="C19" s="40" t="n">
        <f aca="false">C18*C17</f>
        <v>163646.4</v>
      </c>
      <c r="D19" s="40" t="n">
        <f aca="false">D18*D17</f>
        <v>161532.634</v>
      </c>
      <c r="E19" s="40" t="n">
        <f aca="false">E18*E17</f>
        <v>159144.76028</v>
      </c>
      <c r="F19" s="40" t="n">
        <f aca="false">F18*F17</f>
        <v>156468.2347662</v>
      </c>
      <c r="G19" s="40" t="n">
        <f aca="false">G18*G17</f>
        <v>153487.88743732</v>
      </c>
      <c r="H19" s="28" t="n">
        <f aca="false">SUM(C19:G19)</f>
        <v>794279.91648352</v>
      </c>
    </row>
    <row r="20" customFormat="false" ht="15" hidden="false" customHeight="false" outlineLevel="0" collapsed="false">
      <c r="B20" s="13" t="s">
        <v>63</v>
      </c>
      <c r="C20" s="41" t="n">
        <f aca="false">(C18*C10)-C19</f>
        <v>6818.60000000001</v>
      </c>
      <c r="D20" s="41" t="n">
        <f aca="false">(D18*C10)-D19</f>
        <v>14046.316</v>
      </c>
      <c r="E20" s="41" t="n">
        <f aca="false">(E18*C10)-E19</f>
        <v>21701.55822</v>
      </c>
      <c r="F20" s="41" t="n">
        <f aca="false">(F18*C10)-F19</f>
        <v>29803.4732888</v>
      </c>
      <c r="G20" s="41" t="n">
        <f aca="false">(G18*C10)-G19</f>
        <v>38371.97185933</v>
      </c>
      <c r="H20" s="16" t="n">
        <f aca="false">SUM(C20:G20)</f>
        <v>110741.91936813</v>
      </c>
    </row>
    <row r="22" customFormat="false" ht="27.75" hidden="false" customHeight="true" outlineLevel="0" collapsed="false">
      <c r="B22" s="4" t="s">
        <v>64</v>
      </c>
      <c r="C22" s="4"/>
      <c r="D22" s="4"/>
      <c r="E22" s="4"/>
      <c r="F22" s="4"/>
      <c r="G22" s="4"/>
      <c r="H22" s="4"/>
    </row>
    <row r="23" customFormat="false" ht="15" hidden="false" customHeight="false" outlineLevel="0" collapsed="false">
      <c r="B23" s="24" t="s">
        <v>65</v>
      </c>
      <c r="C23" s="25" t="n">
        <f aca="false">H20</f>
        <v>110741.91936813</v>
      </c>
      <c r="D23" s="25"/>
      <c r="E23" s="26"/>
      <c r="F23" s="26"/>
      <c r="G23" s="26"/>
      <c r="H23" s="26"/>
    </row>
    <row r="24" customFormat="false" ht="15" hidden="false" customHeight="false" outlineLevel="0" collapsed="false">
      <c r="B24" s="27" t="s">
        <v>66</v>
      </c>
      <c r="C24" s="28" t="n">
        <f aca="false">H20/5</f>
        <v>22148.383873626</v>
      </c>
      <c r="D24" s="28"/>
      <c r="E24" s="29"/>
      <c r="F24" s="29"/>
      <c r="G24" s="29"/>
      <c r="H24" s="29"/>
    </row>
    <row r="25" customFormat="false" ht="15" hidden="false" customHeight="false" outlineLevel="0" collapsed="false">
      <c r="B25" s="24" t="s">
        <v>67</v>
      </c>
      <c r="C25" s="25" t="n">
        <f aca="false">G19</f>
        <v>153487.88743732</v>
      </c>
      <c r="D25" s="25"/>
      <c r="E25" s="26"/>
      <c r="F25" s="26"/>
      <c r="G25" s="26"/>
      <c r="H25" s="26"/>
    </row>
    <row r="26" customFormat="false" ht="15" hidden="false" customHeight="false" outlineLevel="0" collapsed="false">
      <c r="B26" s="27" t="s">
        <v>68</v>
      </c>
      <c r="C26" s="28" t="n">
        <f aca="false">G18*C10</f>
        <v>191859.85929665</v>
      </c>
      <c r="D26" s="28"/>
      <c r="E26" s="29"/>
      <c r="F26" s="29"/>
      <c r="G26" s="29"/>
      <c r="H26" s="29"/>
    </row>
    <row r="27" customFormat="false" ht="15" hidden="false" customHeight="false" outlineLevel="0" collapsed="false">
      <c r="B27" s="24" t="s">
        <v>69</v>
      </c>
      <c r="C27" s="25" t="n">
        <f aca="false">G20</f>
        <v>38371.97185933</v>
      </c>
      <c r="D27" s="25"/>
      <c r="E27" s="26"/>
      <c r="F27" s="26"/>
      <c r="G27" s="26"/>
      <c r="H27" s="26"/>
    </row>
    <row r="29" customFormat="false" ht="15" hidden="false" customHeight="false" outlineLevel="0" collapsed="false">
      <c r="B29" s="31" t="s">
        <v>43</v>
      </c>
      <c r="C29" s="31"/>
      <c r="D29" s="31"/>
      <c r="E29" s="31"/>
      <c r="F29" s="31"/>
      <c r="G29" s="31"/>
      <c r="H29" s="31"/>
    </row>
    <row r="30" customFormat="false" ht="15" hidden="false" customHeight="false" outlineLevel="0" collapsed="false">
      <c r="B30" s="17" t="s">
        <v>44</v>
      </c>
      <c r="C30" s="17"/>
      <c r="D30" s="17"/>
      <c r="E30" s="17"/>
      <c r="F30" s="17"/>
      <c r="G30" s="17"/>
      <c r="H30" s="17"/>
    </row>
  </sheetData>
  <mergeCells count="13">
    <mergeCell ref="B2:H2"/>
    <mergeCell ref="B3:H3"/>
    <mergeCell ref="B6:H6"/>
    <mergeCell ref="B12:H12"/>
    <mergeCell ref="B14:H14"/>
    <mergeCell ref="B22:H22"/>
    <mergeCell ref="C23:D23"/>
    <mergeCell ref="C24:D24"/>
    <mergeCell ref="C25:D25"/>
    <mergeCell ref="C26:D26"/>
    <mergeCell ref="C27:D27"/>
    <mergeCell ref="B29:H29"/>
    <mergeCell ref="B30:H30"/>
  </mergeCells>
  <printOptions headings="false" gridLines="false" gridLinesSet="true" horizontalCentered="false" verticalCentered="false"/>
  <pageMargins left="0.75" right="0.75" top="1" bottom="1"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tabColor rgb="FFC5972C"/>
    <pageSetUpPr fitToPage="false"/>
  </sheetPr>
  <dimension ref="B2:F29"/>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zeroHeight="false" outlineLevelRow="0" outlineLevelCol="0"/>
  <cols>
    <col collapsed="false" customWidth="true" hidden="false" outlineLevel="0" max="1" min="1" style="0" width="2"/>
    <col collapsed="false" customWidth="true" hidden="false" outlineLevel="0" max="2" min="2" style="0" width="32"/>
    <col collapsed="false" customWidth="true" hidden="false" outlineLevel="0" max="6" min="3" style="0" width="18"/>
    <col collapsed="false" customWidth="true" hidden="false" outlineLevel="0" max="7" min="7" style="0" width="4"/>
  </cols>
  <sheetData>
    <row r="2" customFormat="false" ht="19.7" hidden="false" customHeight="false" outlineLevel="0" collapsed="false">
      <c r="B2" s="1" t="s">
        <v>70</v>
      </c>
      <c r="C2" s="1"/>
      <c r="D2" s="1"/>
      <c r="E2" s="1"/>
      <c r="F2" s="1"/>
    </row>
    <row r="3" customFormat="false" ht="15" hidden="false" customHeight="false" outlineLevel="0" collapsed="false">
      <c r="B3" s="2" t="s">
        <v>71</v>
      </c>
      <c r="C3" s="2"/>
      <c r="D3" s="2"/>
      <c r="E3" s="2"/>
      <c r="F3" s="2"/>
    </row>
    <row r="4" customFormat="false" ht="3.75" hidden="false" customHeight="true" outlineLevel="0" collapsed="false">
      <c r="B4" s="33"/>
      <c r="C4" s="33"/>
      <c r="D4" s="33"/>
      <c r="E4" s="33"/>
      <c r="F4" s="33"/>
    </row>
    <row r="6" customFormat="false" ht="27.75" hidden="false" customHeight="true" outlineLevel="0" collapsed="false">
      <c r="B6" s="4" t="s">
        <v>72</v>
      </c>
      <c r="C6" s="4"/>
      <c r="D6" s="4"/>
      <c r="E6" s="4"/>
      <c r="F6" s="4"/>
    </row>
    <row r="7" customFormat="false" ht="15" hidden="false" customHeight="false" outlineLevel="0" collapsed="false">
      <c r="B7" s="24" t="s">
        <v>73</v>
      </c>
      <c r="C7" s="10" t="n">
        <v>165000</v>
      </c>
      <c r="D7" s="26"/>
      <c r="E7" s="26"/>
      <c r="F7" s="26"/>
    </row>
    <row r="8" customFormat="false" ht="15" hidden="false" customHeight="false" outlineLevel="0" collapsed="false">
      <c r="B8" s="5" t="s">
        <v>7</v>
      </c>
      <c r="C8" s="7" t="n">
        <v>1</v>
      </c>
    </row>
    <row r="9" customFormat="false" ht="15" hidden="false" customHeight="false" outlineLevel="0" collapsed="false">
      <c r="B9" s="24" t="s">
        <v>74</v>
      </c>
      <c r="C9" s="10" t="n">
        <v>18500</v>
      </c>
      <c r="D9" s="26"/>
      <c r="E9" s="26"/>
      <c r="F9" s="26"/>
    </row>
    <row r="11" customFormat="false" ht="27.75" hidden="false" customHeight="true" outlineLevel="0" collapsed="false">
      <c r="B11" s="4" t="s">
        <v>75</v>
      </c>
      <c r="C11" s="4"/>
      <c r="D11" s="4"/>
      <c r="E11" s="4"/>
      <c r="F11" s="4"/>
    </row>
    <row r="12" customFormat="false" ht="15" hidden="false" customHeight="false" outlineLevel="0" collapsed="false">
      <c r="B12" s="8" t="s">
        <v>76</v>
      </c>
      <c r="C12" s="8" t="s">
        <v>77</v>
      </c>
      <c r="D12" s="8" t="s">
        <v>78</v>
      </c>
      <c r="E12" s="8" t="s">
        <v>79</v>
      </c>
      <c r="F12" s="8" t="s">
        <v>80</v>
      </c>
    </row>
    <row r="13" customFormat="false" ht="15" hidden="false" customHeight="false" outlineLevel="0" collapsed="false">
      <c r="B13" s="24" t="s">
        <v>81</v>
      </c>
      <c r="C13" s="10" t="n">
        <v>5000</v>
      </c>
      <c r="D13" s="37" t="n">
        <f aca="false">MIN(C13,C$9)</f>
        <v>5000</v>
      </c>
      <c r="E13" s="37" t="n">
        <f aca="false">MAX(C13-C$9,0)</f>
        <v>0</v>
      </c>
      <c r="F13" s="37" t="n">
        <f aca="false">(D13+(E13*0.3))*3</f>
        <v>15000</v>
      </c>
    </row>
    <row r="14" customFormat="false" ht="15" hidden="false" customHeight="false" outlineLevel="0" collapsed="false">
      <c r="B14" s="5" t="s">
        <v>82</v>
      </c>
      <c r="C14" s="10" t="n">
        <v>15000</v>
      </c>
      <c r="D14" s="12" t="n">
        <f aca="false">MIN(C14,C$9)</f>
        <v>15000</v>
      </c>
      <c r="E14" s="12" t="n">
        <f aca="false">MAX(C14-C$9,0)</f>
        <v>0</v>
      </c>
      <c r="F14" s="12" t="n">
        <f aca="false">(D14+(E14*0.3))*3</f>
        <v>45000</v>
      </c>
    </row>
    <row r="15" customFormat="false" ht="15" hidden="false" customHeight="false" outlineLevel="0" collapsed="false">
      <c r="B15" s="24" t="s">
        <v>83</v>
      </c>
      <c r="C15" s="10" t="n">
        <v>18500</v>
      </c>
      <c r="D15" s="37" t="n">
        <f aca="false">MIN(C15,C$9)</f>
        <v>18500</v>
      </c>
      <c r="E15" s="37" t="n">
        <f aca="false">MAX(C15-C$9,0)</f>
        <v>0</v>
      </c>
      <c r="F15" s="37" t="n">
        <f aca="false">(D15+(E15*0.3))*3</f>
        <v>55500</v>
      </c>
    </row>
    <row r="16" customFormat="false" ht="15" hidden="false" customHeight="false" outlineLevel="0" collapsed="false">
      <c r="B16" s="5" t="s">
        <v>84</v>
      </c>
      <c r="C16" s="10" t="n">
        <v>50000</v>
      </c>
      <c r="D16" s="12" t="n">
        <f aca="false">MIN(C16,C$9)</f>
        <v>18500</v>
      </c>
      <c r="E16" s="12" t="n">
        <f aca="false">MAX(C16-C$9,0)</f>
        <v>31500</v>
      </c>
      <c r="F16" s="12" t="n">
        <f aca="false">(D16+(E16*0.3))*3</f>
        <v>83850</v>
      </c>
    </row>
    <row r="17" customFormat="false" ht="15" hidden="false" customHeight="false" outlineLevel="0" collapsed="false">
      <c r="B17" s="24" t="s">
        <v>85</v>
      </c>
      <c r="C17" s="10" t="n">
        <v>100000</v>
      </c>
      <c r="D17" s="37" t="n">
        <f aca="false">MIN(C17,C$9)</f>
        <v>18500</v>
      </c>
      <c r="E17" s="37" t="n">
        <f aca="false">MAX(C17-C$9,0)</f>
        <v>81500</v>
      </c>
      <c r="F17" s="37" t="n">
        <f aca="false">(D17+(E17*0.3))*3</f>
        <v>128850</v>
      </c>
    </row>
    <row r="18" customFormat="false" ht="15" hidden="false" customHeight="false" outlineLevel="0" collapsed="false">
      <c r="B18" s="5" t="s">
        <v>86</v>
      </c>
      <c r="C18" s="10" t="n">
        <v>250000</v>
      </c>
      <c r="D18" s="12" t="n">
        <f aca="false">MIN(C18,C$9)</f>
        <v>18500</v>
      </c>
      <c r="E18" s="12" t="n">
        <f aca="false">MAX(C18-C$9,0)</f>
        <v>231500</v>
      </c>
      <c r="F18" s="12" t="n">
        <f aca="false">(D18+(E18*0.3))*3</f>
        <v>263850</v>
      </c>
    </row>
    <row r="19" customFormat="false" ht="15" hidden="false" customHeight="false" outlineLevel="0" collapsed="false">
      <c r="B19" s="24" t="s">
        <v>87</v>
      </c>
      <c r="C19" s="10" t="n">
        <v>0</v>
      </c>
      <c r="D19" s="37" t="n">
        <f aca="false">MIN(C19,C$9)</f>
        <v>0</v>
      </c>
      <c r="E19" s="37" t="n">
        <f aca="false">MAX(C19-C$9,0)</f>
        <v>0</v>
      </c>
      <c r="F19" s="37" t="n">
        <f aca="false">(D19+(E19*0.3))*3</f>
        <v>0</v>
      </c>
    </row>
    <row r="21" customFormat="false" ht="27.75" hidden="false" customHeight="true" outlineLevel="0" collapsed="false">
      <c r="B21" s="4" t="s">
        <v>88</v>
      </c>
      <c r="C21" s="4"/>
      <c r="D21" s="4"/>
      <c r="E21" s="4"/>
      <c r="F21" s="4"/>
    </row>
    <row r="22" customFormat="false" ht="15" hidden="false" customHeight="false" outlineLevel="0" collapsed="false">
      <c r="B22" s="8" t="s">
        <v>23</v>
      </c>
      <c r="C22" s="8" t="s">
        <v>89</v>
      </c>
      <c r="D22" s="8" t="s">
        <v>90</v>
      </c>
      <c r="E22" s="8" t="s">
        <v>91</v>
      </c>
      <c r="F22" s="8" t="s">
        <v>92</v>
      </c>
    </row>
    <row r="23" customFormat="false" ht="15" hidden="false" customHeight="false" outlineLevel="0" collapsed="false">
      <c r="B23" s="24" t="s">
        <v>93</v>
      </c>
      <c r="C23" s="42" t="n">
        <v>5</v>
      </c>
      <c r="D23" s="37" t="n">
        <v>10000</v>
      </c>
      <c r="E23" s="37" t="n">
        <f aca="false">C23*MIN(D23,C$9)</f>
        <v>50000</v>
      </c>
      <c r="F23" s="37" t="n">
        <f aca="false">C23*MAX(D23-C$9,0)</f>
        <v>0</v>
      </c>
    </row>
    <row r="24" customFormat="false" ht="15" hidden="false" customHeight="false" outlineLevel="0" collapsed="false">
      <c r="B24" s="27" t="s">
        <v>94</v>
      </c>
      <c r="C24" s="43" t="n">
        <v>1</v>
      </c>
      <c r="D24" s="40" t="n">
        <v>50000</v>
      </c>
      <c r="E24" s="40" t="n">
        <f aca="false">C24*MIN(D24,C$9)</f>
        <v>18500</v>
      </c>
      <c r="F24" s="40" t="n">
        <f aca="false">C24*MAX(D24-C$9,0)</f>
        <v>31500</v>
      </c>
    </row>
    <row r="26" customFormat="false" ht="39.75" hidden="false" customHeight="true" outlineLevel="0" collapsed="false">
      <c r="B26" s="44" t="s">
        <v>95</v>
      </c>
      <c r="C26" s="44"/>
      <c r="D26" s="44"/>
      <c r="E26" s="44"/>
      <c r="F26" s="44"/>
    </row>
    <row r="28" customFormat="false" ht="15" hidden="false" customHeight="false" outlineLevel="0" collapsed="false">
      <c r="B28" s="31" t="s">
        <v>43</v>
      </c>
      <c r="C28" s="31"/>
      <c r="D28" s="31"/>
      <c r="E28" s="31"/>
      <c r="F28" s="31"/>
    </row>
    <row r="29" customFormat="false" ht="15" hidden="false" customHeight="false" outlineLevel="0" collapsed="false">
      <c r="B29" s="17" t="s">
        <v>44</v>
      </c>
      <c r="C29" s="17"/>
      <c r="D29" s="17"/>
      <c r="E29" s="17"/>
      <c r="F29" s="17"/>
    </row>
  </sheetData>
  <mergeCells count="8">
    <mergeCell ref="B2:F2"/>
    <mergeCell ref="B3:F3"/>
    <mergeCell ref="B6:F6"/>
    <mergeCell ref="B11:F11"/>
    <mergeCell ref="B21:F21"/>
    <mergeCell ref="B26:F26"/>
    <mergeCell ref="B28:F28"/>
    <mergeCell ref="B29:F29"/>
  </mergeCells>
  <printOptions headings="false" gridLines="false" gridLinesSet="true" horizontalCentered="false" verticalCentered="false"/>
  <pageMargins left="0.75" right="0.75" top="1" bottom="1"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tabColor rgb="FF2C3E5A"/>
    <pageSetUpPr fitToPage="false"/>
  </sheetPr>
  <dimension ref="B2:B37"/>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zeroHeight="false" outlineLevelRow="0" outlineLevelCol="0"/>
  <cols>
    <col collapsed="false" customWidth="true" hidden="false" outlineLevel="0" max="1" min="1" style="0" width="2"/>
    <col collapsed="false" customWidth="true" hidden="false" outlineLevel="0" max="2" min="2" style="0" width="80"/>
  </cols>
  <sheetData>
    <row r="2" customFormat="false" ht="19.7" hidden="false" customHeight="false" outlineLevel="0" collapsed="false">
      <c r="B2" s="45" t="s">
        <v>96</v>
      </c>
    </row>
    <row r="3" customFormat="false" ht="15" hidden="false" customHeight="false" outlineLevel="0" collapsed="false">
      <c r="B3" s="46" t="s">
        <v>97</v>
      </c>
    </row>
    <row r="4" customFormat="false" ht="3.75" hidden="false" customHeight="true" outlineLevel="0" collapsed="false">
      <c r="B4" s="33"/>
    </row>
    <row r="6" customFormat="false" ht="15" hidden="false" customHeight="false" outlineLevel="0" collapsed="false">
      <c r="B6" s="47" t="s">
        <v>98</v>
      </c>
    </row>
    <row r="7" customFormat="false" ht="23.85" hidden="false" customHeight="false" outlineLevel="0" collapsed="false">
      <c r="B7" s="48" t="s">
        <v>99</v>
      </c>
    </row>
    <row r="9" customFormat="false" ht="15" hidden="false" customHeight="false" outlineLevel="0" collapsed="false">
      <c r="B9" s="47" t="s">
        <v>100</v>
      </c>
    </row>
    <row r="10" customFormat="false" ht="15" hidden="false" customHeight="false" outlineLevel="0" collapsed="false">
      <c r="B10" s="48" t="s">
        <v>101</v>
      </c>
    </row>
    <row r="11" customFormat="false" ht="15" hidden="false" customHeight="false" outlineLevel="0" collapsed="false">
      <c r="B11" s="48" t="s">
        <v>102</v>
      </c>
    </row>
    <row r="12" customFormat="false" ht="15" hidden="false" customHeight="false" outlineLevel="0" collapsed="false">
      <c r="B12" s="48" t="s">
        <v>103</v>
      </c>
    </row>
    <row r="13" customFormat="false" ht="15" hidden="false" customHeight="false" outlineLevel="0" collapsed="false">
      <c r="B13" s="48" t="s">
        <v>104</v>
      </c>
    </row>
    <row r="14" customFormat="false" ht="15" hidden="false" customHeight="false" outlineLevel="0" collapsed="false">
      <c r="B14" s="48" t="s">
        <v>105</v>
      </c>
    </row>
    <row r="16" customFormat="false" ht="15" hidden="false" customHeight="false" outlineLevel="0" collapsed="false">
      <c r="B16" s="47" t="s">
        <v>106</v>
      </c>
    </row>
    <row r="17" customFormat="false" ht="15" hidden="false" customHeight="false" outlineLevel="0" collapsed="false">
      <c r="B17" s="48" t="s">
        <v>107</v>
      </c>
    </row>
    <row r="18" customFormat="false" ht="15" hidden="false" customHeight="false" outlineLevel="0" collapsed="false">
      <c r="B18" s="48" t="s">
        <v>108</v>
      </c>
    </row>
    <row r="19" customFormat="false" ht="15" hidden="false" customHeight="false" outlineLevel="0" collapsed="false">
      <c r="B19" s="48" t="s">
        <v>109</v>
      </c>
    </row>
    <row r="20" customFormat="false" ht="15" hidden="false" customHeight="false" outlineLevel="0" collapsed="false">
      <c r="B20" s="48" t="s">
        <v>110</v>
      </c>
    </row>
    <row r="22" customFormat="false" ht="15" hidden="false" customHeight="false" outlineLevel="0" collapsed="false">
      <c r="B22" s="47" t="s">
        <v>111</v>
      </c>
    </row>
    <row r="23" customFormat="false" ht="15" hidden="false" customHeight="false" outlineLevel="0" collapsed="false">
      <c r="B23" s="48" t="s">
        <v>112</v>
      </c>
    </row>
    <row r="24" customFormat="false" ht="15" hidden="false" customHeight="false" outlineLevel="0" collapsed="false">
      <c r="B24" s="48" t="s">
        <v>113</v>
      </c>
    </row>
    <row r="25" customFormat="false" ht="15" hidden="false" customHeight="false" outlineLevel="0" collapsed="false">
      <c r="B25" s="48" t="s">
        <v>114</v>
      </c>
    </row>
    <row r="26" customFormat="false" ht="15" hidden="false" customHeight="false" outlineLevel="0" collapsed="false">
      <c r="B26" s="48" t="s">
        <v>115</v>
      </c>
    </row>
    <row r="28" customFormat="false" ht="15" hidden="false" customHeight="false" outlineLevel="0" collapsed="false">
      <c r="B28" s="47" t="s">
        <v>116</v>
      </c>
    </row>
    <row r="29" customFormat="false" ht="15" hidden="false" customHeight="false" outlineLevel="0" collapsed="false">
      <c r="B29" s="48" t="s">
        <v>117</v>
      </c>
    </row>
    <row r="30" customFormat="false" ht="15" hidden="false" customHeight="false" outlineLevel="0" collapsed="false">
      <c r="B30" s="48" t="s">
        <v>118</v>
      </c>
    </row>
    <row r="31" customFormat="false" ht="15" hidden="false" customHeight="false" outlineLevel="0" collapsed="false">
      <c r="B31" s="48" t="s">
        <v>119</v>
      </c>
    </row>
    <row r="32" customFormat="false" ht="15" hidden="false" customHeight="false" outlineLevel="0" collapsed="false">
      <c r="B32" s="48" t="s">
        <v>120</v>
      </c>
    </row>
    <row r="34" customFormat="false" ht="15" hidden="false" customHeight="false" outlineLevel="0" collapsed="false">
      <c r="B34" s="47" t="s">
        <v>121</v>
      </c>
    </row>
    <row r="35" customFormat="false" ht="35.05" hidden="false" customHeight="false" outlineLevel="0" collapsed="false">
      <c r="B35" s="48" t="s">
        <v>122</v>
      </c>
    </row>
    <row r="37" customFormat="false" ht="15" hidden="false" customHeight="false" outlineLevel="0" collapsed="false">
      <c r="B37" s="48" t="s">
        <v>123</v>
      </c>
    </row>
  </sheetData>
  <printOptions headings="false" gridLines="false" gridLinesSet="true" horizontalCentered="false" verticalCentered="false"/>
  <pageMargins left="0.75" right="0.75" top="1" bottom="1"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0</TotalTime>
  <Application>LibreOffice/24.2.7.2$Linux_X86_64 LibreOffice_project/420$Build-2</Application>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2026-02-16T19:43:54Z</dcterms:created>
  <dc:creator>openpyxl</dc:creator>
  <dc:description/>
  <dc:language>en-US</dc:language>
  <cp:lastModifiedBy/>
  <dcterms:modified xsi:type="dcterms:W3CDTF">2026-02-16T19:43:54Z</dcterms:modified>
  <cp:revision>0</cp:revision>
  <dc:subject/>
  <dc:title/>
</cp:coreProperties>
</file>

<file path=docProps/custom.xml><?xml version="1.0" encoding="utf-8"?>
<Properties xmlns="http://schemas.openxmlformats.org/officeDocument/2006/custom-properties" xmlns:vt="http://schemas.openxmlformats.org/officeDocument/2006/docPropsVTypes"/>
</file>