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OI Calculator" sheetId="1" state="visible" r:id="rId3"/>
    <sheet name="5-Year Projection" sheetId="2" state="visible" r:id="rId4"/>
    <sheet name="Scenario Comparison" sheetId="3" state="visible" r:id="rId5"/>
  </sheets>
  <definedNames>
    <definedName function="false" hidden="false" localSheetId="0" name="_xlnm.Print_Area" vbProcedure="false">'ROI Calculator'!$A$1:$H$35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<sst xmlns="http://schemas.openxmlformats.org/spreadsheetml/2006/main" count="129" uniqueCount="119">
  <si>
    <t xml:space="preserve">TELEMATICS ROI CALCULATOR</t>
  </si>
  <si>
    <t xml:space="preserve">First Underwriters Insurance Brokers  •  www.firstunderwriters.com  •  (425) 242-5357</t>
  </si>
  <si>
    <t xml:space="preserve">Enter your fleet data in the YELLOW cells below. All other cells are calculated automatically. Blue text = your inputs.</t>
  </si>
  <si>
    <t xml:space="preserve">FLEET INFORMATION</t>
  </si>
  <si>
    <t xml:space="preserve">EXPECTED SAVINGS ASSUMPTIONS</t>
  </si>
  <si>
    <t xml:space="preserve">Company Name</t>
  </si>
  <si>
    <t xml:space="preserve">Expected Insurance Premium Reduction</t>
  </si>
  <si>
    <t xml:space="preserve">Typical: 10-25% with verified telematics data</t>
  </si>
  <si>
    <t xml:space="preserve">Number of Vehicles in Fleet</t>
  </si>
  <si>
    <t xml:space="preserve">Expected Fuel Savings</t>
  </si>
  <si>
    <t xml:space="preserve">Typical: 5-15% through idle reduction &amp; routing</t>
  </si>
  <si>
    <t xml:space="preserve">Average Miles per Vehicle per Year</t>
  </si>
  <si>
    <t xml:space="preserve">Expected Accident Reduction</t>
  </si>
  <si>
    <t xml:space="preserve">Typical: 20-35% with driver coaching</t>
  </si>
  <si>
    <t xml:space="preserve">Average Revenue per Vehicle per Year</t>
  </si>
  <si>
    <t xml:space="preserve">Average Cost per Accident (total)</t>
  </si>
  <si>
    <t xml:space="preserve">Include repairs, claims, downtime, etc.</t>
  </si>
  <si>
    <t xml:space="preserve">Current Annual Insurance Premium (total fleet)</t>
  </si>
  <si>
    <t xml:space="preserve">Current Accidents per Year (fleet)</t>
  </si>
  <si>
    <t xml:space="preserve">Preventable accidents across all vehicles</t>
  </si>
  <si>
    <t xml:space="preserve">Current Annual Fuel Cost (total fleet)</t>
  </si>
  <si>
    <t xml:space="preserve">Expected Maintenance Savings</t>
  </si>
  <si>
    <t xml:space="preserve">Typical: 5-12% from proactive maintenance</t>
  </si>
  <si>
    <t xml:space="preserve">Average Driver Hourly Cost (wages + benefits)</t>
  </si>
  <si>
    <t xml:space="preserve">Current Annual Maintenance Cost</t>
  </si>
  <si>
    <t xml:space="preserve">Total fleet maintenance budget</t>
  </si>
  <si>
    <t xml:space="preserve">Productivity Gain (hours/vehicle/month)</t>
  </si>
  <si>
    <t xml:space="preserve">Routing optimization, less idle time</t>
  </si>
  <si>
    <t xml:space="preserve">TELEMATICS INVESTMENT COSTS</t>
  </si>
  <si>
    <t xml:space="preserve">Hardware Cost per Vehicle (one-time)</t>
  </si>
  <si>
    <t xml:space="preserve">CALCULATED ANNUAL SAVINGS</t>
  </si>
  <si>
    <t xml:space="preserve">Monthly Service Fee per Vehicle</t>
  </si>
  <si>
    <t xml:space="preserve">Insurance Premium Savings</t>
  </si>
  <si>
    <t xml:space="preserve">Installation Cost per Vehicle</t>
  </si>
  <si>
    <t xml:space="preserve">Fuel Cost Savings</t>
  </si>
  <si>
    <t xml:space="preserve">Dash Cam Add-On per Vehicle (one-time)</t>
  </si>
  <si>
    <t xml:space="preserve">Accident Cost Reduction</t>
  </si>
  <si>
    <t xml:space="preserve">Training &amp; Implementation (one-time, total)</t>
  </si>
  <si>
    <t xml:space="preserve">Maintenance Savings</t>
  </si>
  <si>
    <t xml:space="preserve">Productivity Value</t>
  </si>
  <si>
    <t xml:space="preserve">CALCULATED ANNUAL COSTS</t>
  </si>
  <si>
    <t xml:space="preserve">TOTAL ANNUAL SAVINGS</t>
  </si>
  <si>
    <t xml:space="preserve">Total Hardware Cost</t>
  </si>
  <si>
    <t xml:space="preserve">Total Installation Cost</t>
  </si>
  <si>
    <t xml:space="preserve">ROI RESULTS</t>
  </si>
  <si>
    <t xml:space="preserve">Total Dash Cam Cost</t>
  </si>
  <si>
    <t xml:space="preserve">Year 1 Net Savings (after investment)</t>
  </si>
  <si>
    <t xml:space="preserve">Total Training &amp; Implementation</t>
  </si>
  <si>
    <t xml:space="preserve">Year 2+ Net Savings (recurring)</t>
  </si>
  <si>
    <t xml:space="preserve">Year 1 One-Time Costs</t>
  </si>
  <si>
    <t xml:space="preserve">Year 1 ROI Percentage</t>
  </si>
  <si>
    <t xml:space="preserve">Annual Service Fees</t>
  </si>
  <si>
    <t xml:space="preserve">Payback Period (months)</t>
  </si>
  <si>
    <t xml:space="preserve">Total Year 1 Investment</t>
  </si>
  <si>
    <t xml:space="preserve">3-Year Total Net Savings</t>
  </si>
  <si>
    <t xml:space="preserve">Total Year 2+ Annual Cost (recurring)</t>
  </si>
  <si>
    <t xml:space="preserve">3-Year ROI Percentage</t>
  </si>
  <si>
    <t xml:space="preserve">Monthly Break-Even Savings Needed</t>
  </si>
  <si>
    <t xml:space="preserve">Savings per Vehicle per Month</t>
  </si>
  <si>
    <t xml:space="preserve">First Underwriters Insurance Brokers  |  Telematics ROI Calculator  |  www.firstunderwriters.com  |  (425) 242-5357</t>
  </si>
  <si>
    <t xml:space="preserve">5-YEAR FINANCIAL PROJECTION</t>
  </si>
  <si>
    <t xml:space="preserve">Annual Savings Growth Rate</t>
  </si>
  <si>
    <t xml:space="preserve">Accounts for inflation &amp; improvement over time</t>
  </si>
  <si>
    <t xml:space="preserve">ANNUAL PROJECTION</t>
  </si>
  <si>
    <t xml:space="preserve">Metric</t>
  </si>
  <si>
    <t xml:space="preserve">Year 1</t>
  </si>
  <si>
    <t xml:space="preserve">Year 2</t>
  </si>
  <si>
    <t xml:space="preserve">Year 3</t>
  </si>
  <si>
    <t xml:space="preserve">Year 4</t>
  </si>
  <si>
    <t xml:space="preserve">Year 5</t>
  </si>
  <si>
    <t xml:space="preserve">5-Year Total</t>
  </si>
  <si>
    <t xml:space="preserve">Gross Savings</t>
  </si>
  <si>
    <t xml:space="preserve">One-Time Costs</t>
  </si>
  <si>
    <t xml:space="preserve">Recurring Costs</t>
  </si>
  <si>
    <t xml:space="preserve">Total Costs</t>
  </si>
  <si>
    <t xml:space="preserve">Net Savings</t>
  </si>
  <si>
    <t xml:space="preserve">Cumulative Net Savings</t>
  </si>
  <si>
    <t xml:space="preserve">ROI (Year)</t>
  </si>
  <si>
    <t xml:space="preserve">Cumulative ROI</t>
  </si>
  <si>
    <t xml:space="preserve">SAVINGS CATEGORY BREAKDOWN</t>
  </si>
  <si>
    <t xml:space="preserve">Savings Category</t>
  </si>
  <si>
    <t xml:space="preserve">Annual Amount</t>
  </si>
  <si>
    <t xml:space="preserve">% of Total</t>
  </si>
  <si>
    <t xml:space="preserve">Monthly</t>
  </si>
  <si>
    <t xml:space="preserve">Per Vehicle/Mo</t>
  </si>
  <si>
    <t xml:space="preserve">Per Vehicle/Yr</t>
  </si>
  <si>
    <t xml:space="preserve">TOTAL</t>
  </si>
  <si>
    <t xml:space="preserve">SCENARIO COMPARISON</t>
  </si>
  <si>
    <t xml:space="preserve">Compare three telematics scenarios. Enter values in YELLOW cells.</t>
  </si>
  <si>
    <t xml:space="preserve">Conservative</t>
  </si>
  <si>
    <t xml:space="preserve">Moderate</t>
  </si>
  <si>
    <t xml:space="preserve">Aggressive</t>
  </si>
  <si>
    <t xml:space="preserve">Number of Vehicles</t>
  </si>
  <si>
    <t xml:space="preserve">Hardware Cost / Vehicle</t>
  </si>
  <si>
    <t xml:space="preserve">Monthly Fee / Vehicle</t>
  </si>
  <si>
    <t xml:space="preserve">Installation / Vehicle</t>
  </si>
  <si>
    <t xml:space="preserve">Dash Cam / Vehicle</t>
  </si>
  <si>
    <t xml:space="preserve">Training (total)</t>
  </si>
  <si>
    <t xml:space="preserve">Insurance Premium (fleet)</t>
  </si>
  <si>
    <t xml:space="preserve">Fuel Cost (fleet)</t>
  </si>
  <si>
    <t xml:space="preserve">Maintenance Cost (fleet)</t>
  </si>
  <si>
    <t xml:space="preserve">Insurance Savings %</t>
  </si>
  <si>
    <t xml:space="preserve">Fuel Savings %</t>
  </si>
  <si>
    <t xml:space="preserve">Accident Reduction %</t>
  </si>
  <si>
    <t xml:space="preserve">Accidents per Year</t>
  </si>
  <si>
    <t xml:space="preserve">Cost per Accident</t>
  </si>
  <si>
    <t xml:space="preserve">Maintenance Savings %</t>
  </si>
  <si>
    <t xml:space="preserve">CALCULATED RESULTS</t>
  </si>
  <si>
    <t xml:space="preserve">RESULTS</t>
  </si>
  <si>
    <t xml:space="preserve">Year 1 Total Cost</t>
  </si>
  <si>
    <t xml:space="preserve">Annual Recurring Cost</t>
  </si>
  <si>
    <t xml:space="preserve">Insurance Savings</t>
  </si>
  <si>
    <t xml:space="preserve">Fuel Savings</t>
  </si>
  <si>
    <t xml:space="preserve">Accident Savings</t>
  </si>
  <si>
    <t xml:space="preserve">Total Annual Savings</t>
  </si>
  <si>
    <t xml:space="preserve">Year 1 Net Savings</t>
  </si>
  <si>
    <t xml:space="preserve">Year 1 ROI</t>
  </si>
  <si>
    <t xml:space="preserve">Payback (months)</t>
  </si>
  <si>
    <t xml:space="preserve">3-Year Net Savings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</si>
</sst>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0.0%"/>
    <numFmt numFmtId="166" formatCode="#,##0"/>
    <numFmt numFmtId="167" formatCode="\$#,##0"/>
    <numFmt numFmtId="168" formatCode="\$#,##0.00"/>
    <numFmt numFmtId="169" formatCode="#,##0.0"/>
    <numFmt numFmtId="170" formatCode="@"/>
    <numFmt numFmtId="171" formatCode="\$#,##0;&quot;($&quot;#,##0\);\-"/>
    <numFmt numFmtId="172" formatCode="0.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sz val="10"/>
      <color rgb="FFD4A853"/>
      <name val="Arial"/>
      <family val="0"/>
      <charset val="1"/>
    </font>
    <font>
      <i val="true"/>
      <sz val="8.5"/>
      <color rgb="FF4A5568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color rgb="FF1E2B3A"/>
      <name val="Arial"/>
      <family val="0"/>
      <charset val="1"/>
    </font>
    <font>
      <sz val="9"/>
      <color rgb="FF0000FF"/>
      <name val="Arial"/>
      <family val="0"/>
      <charset val="1"/>
    </font>
    <font>
      <i val="true"/>
      <sz val="8"/>
      <color rgb="FF718096"/>
      <name val="Arial"/>
      <family val="0"/>
      <charset val="1"/>
    </font>
    <font>
      <sz val="9"/>
      <color rgb="FF000000"/>
      <name val="Arial"/>
      <family val="0"/>
      <charset val="1"/>
    </font>
    <font>
      <sz val="8"/>
      <color rgb="FF4A5568"/>
      <name val="Arial"/>
      <family val="0"/>
      <charset val="1"/>
    </font>
    <font>
      <b val="true"/>
      <sz val="9"/>
      <color rgb="FF1E2B3A"/>
      <name val="Arial"/>
      <family val="0"/>
      <charset val="1"/>
    </font>
    <font>
      <b val="true"/>
      <sz val="9"/>
      <color rgb="FF000000"/>
      <name val="Arial"/>
      <family val="0"/>
      <charset val="1"/>
    </font>
    <font>
      <sz val="8"/>
      <color rgb="FF718096"/>
      <name val="Arial"/>
      <family val="0"/>
      <charset val="1"/>
    </font>
    <font>
      <b val="true"/>
      <sz val="8"/>
      <color rgb="FFFFFFFF"/>
      <name val="Arial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1E2B3A"/>
        <bgColor rgb="FF2A3B4D"/>
      </patternFill>
    </fill>
    <fill>
      <patternFill patternType="solid">
        <fgColor rgb="FFD4A853"/>
        <bgColor rgb="FFFF8080"/>
      </patternFill>
    </fill>
    <fill>
      <patternFill patternType="solid">
        <fgColor rgb="FFFBF6EA"/>
        <bgColor rgb="FFFFF9DB"/>
      </patternFill>
    </fill>
    <fill>
      <patternFill patternType="solid">
        <fgColor rgb="FFFFFFFF"/>
        <bgColor rgb="FFF0FFF4"/>
      </patternFill>
    </fill>
    <fill>
      <patternFill patternType="solid">
        <fgColor rgb="FFFFF9DB"/>
        <bgColor rgb="FFFBF6EA"/>
      </patternFill>
    </fill>
    <fill>
      <patternFill patternType="solid">
        <fgColor rgb="FFF0FFF4"/>
        <bgColor rgb="FFFFFFFF"/>
      </patternFill>
    </fill>
    <fill>
      <patternFill patternType="solid">
        <fgColor rgb="FFF5ECD7"/>
        <bgColor rgb="FFFBF6EA"/>
      </patternFill>
    </fill>
    <fill>
      <patternFill patternType="solid">
        <fgColor rgb="FF2A3B4D"/>
        <bgColor rgb="FF1E2B3A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BD5E0"/>
      </left>
      <right style="thin">
        <color rgb="FFCBD5E0"/>
      </right>
      <top style="thin">
        <color rgb="FFCBD5E0"/>
      </top>
      <bottom style="thin">
        <color rgb="FFCBD5E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14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8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4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4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4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18096"/>
      <rgbColor rgb="FF9999FF"/>
      <rgbColor rgb="FF993366"/>
      <rgbColor rgb="FFFFF9DB"/>
      <rgbColor rgb="FFF0FFF4"/>
      <rgbColor rgb="FF660066"/>
      <rgbColor rgb="FFFF8080"/>
      <rgbColor rgb="FF0066CC"/>
      <rgbColor rgb="FFCBD5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BF6EA"/>
      <rgbColor rgb="FFCCFFCC"/>
      <rgbColor rgb="FFF5ECD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4A853"/>
      <rgbColor rgb="FFFF6600"/>
      <rgbColor rgb="FF4A5568"/>
      <rgbColor rgb="FF969696"/>
      <rgbColor rgb="FF1E2B3A"/>
      <rgbColor rgb="FF48BB78"/>
      <rgbColor rgb="FF003300"/>
      <rgbColor rgb="FF333300"/>
      <rgbColor rgb="FF993300"/>
      <rgbColor rgb="FF993366"/>
      <rgbColor rgb="FF333399"/>
      <rgbColor rgb="FF2A3B4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E2B3A"/>
    <pageSetUpPr fitToPage="false"/>
  </sheetPr>
  <dimension ref="B1:G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.5"/>
    <col collapsed="false" customWidth="true" hidden="false" outlineLevel="0" max="2" min="2" style="0" width="38"/>
    <col collapsed="false" customWidth="true" hidden="false" outlineLevel="0" max="3" min="3" style="0" width="18"/>
    <col collapsed="false" customWidth="true" hidden="false" outlineLevel="0" max="4" min="4" style="0" width="5"/>
    <col collapsed="false" customWidth="true" hidden="false" outlineLevel="0" max="5" min="5" style="0" width="38"/>
    <col collapsed="false" customWidth="true" hidden="false" outlineLevel="0" max="7" min="6" style="0" width="18"/>
    <col collapsed="false" customWidth="true" hidden="false" outlineLevel="0" max="8" min="8" style="0" width="2.5"/>
  </cols>
  <sheetData>
    <row r="1" customFormat="false" ht="7.5" hidden="false" customHeight="true" outlineLevel="0" collapsed="false">
      <c r="B1" s="1"/>
      <c r="C1" s="1"/>
      <c r="D1" s="1"/>
      <c r="E1" s="1"/>
      <c r="F1" s="1"/>
      <c r="G1" s="1"/>
    </row>
    <row r="2" customFormat="false" ht="36" hidden="false" customHeight="true" outlineLevel="0" collapsed="false">
      <c r="B2" s="2" t="s">
        <v>0</v>
      </c>
      <c r="C2" s="2"/>
      <c r="D2" s="2"/>
      <c r="E2" s="2"/>
      <c r="F2" s="2"/>
      <c r="G2" s="2"/>
    </row>
    <row r="3" customFormat="false" ht="19.5" hidden="false" customHeight="true" outlineLevel="0" collapsed="false">
      <c r="B3" s="3" t="s">
        <v>1</v>
      </c>
      <c r="C3" s="3"/>
      <c r="D3" s="3"/>
      <c r="E3" s="3"/>
      <c r="F3" s="3"/>
      <c r="G3" s="3"/>
    </row>
    <row r="4" customFormat="false" ht="3.75" hidden="false" customHeight="true" outlineLevel="0" collapsed="false">
      <c r="B4" s="4"/>
      <c r="C4" s="4"/>
      <c r="D4" s="4"/>
      <c r="E4" s="4"/>
      <c r="F4" s="4"/>
      <c r="G4" s="4"/>
    </row>
    <row r="5" customFormat="false" ht="27.75" hidden="false" customHeight="true" outlineLevel="0" collapsed="false">
      <c r="B5" s="5" t="s">
        <v>2</v>
      </c>
      <c r="C5" s="5"/>
      <c r="D5" s="5"/>
      <c r="E5" s="5"/>
      <c r="F5" s="5"/>
      <c r="G5" s="5"/>
    </row>
    <row r="7" customFormat="false" ht="21.75" hidden="false" customHeight="true" outlineLevel="0" collapsed="false">
      <c r="B7" s="6" t="s">
        <v>3</v>
      </c>
      <c r="C7" s="6"/>
      <c r="E7" s="6" t="s">
        <v>4</v>
      </c>
      <c r="F7" s="6"/>
      <c r="G7" s="6"/>
    </row>
    <row r="8" customFormat="false" ht="19.4" hidden="false" customHeight="false" outlineLevel="0" collapsed="false">
      <c r="B8" s="7" t="s">
        <v>5</v>
      </c>
      <c r="C8" s="8"/>
      <c r="E8" s="7" t="s">
        <v>6</v>
      </c>
      <c r="F8" s="9" t="n">
        <v>0.15</v>
      </c>
      <c r="G8" s="10" t="s">
        <v>7</v>
      </c>
    </row>
    <row r="9" customFormat="false" ht="19.4" hidden="false" customHeight="false" outlineLevel="0" collapsed="false">
      <c r="B9" s="7" t="s">
        <v>8</v>
      </c>
      <c r="C9" s="11" t="n">
        <v>25</v>
      </c>
      <c r="E9" s="7" t="s">
        <v>9</v>
      </c>
      <c r="F9" s="9" t="n">
        <v>0.1</v>
      </c>
      <c r="G9" s="10" t="s">
        <v>10</v>
      </c>
    </row>
    <row r="10" customFormat="false" ht="19.4" hidden="false" customHeight="false" outlineLevel="0" collapsed="false">
      <c r="B10" s="7" t="s">
        <v>11</v>
      </c>
      <c r="C10" s="11" t="n">
        <v>80000</v>
      </c>
      <c r="E10" s="7" t="s">
        <v>12</v>
      </c>
      <c r="F10" s="9" t="n">
        <v>0.25</v>
      </c>
      <c r="G10" s="10" t="s">
        <v>13</v>
      </c>
    </row>
    <row r="11" customFormat="false" ht="19.4" hidden="false" customHeight="false" outlineLevel="0" collapsed="false">
      <c r="B11" s="7" t="s">
        <v>14</v>
      </c>
      <c r="C11" s="12" t="n">
        <v>180000</v>
      </c>
      <c r="E11" s="7" t="s">
        <v>15</v>
      </c>
      <c r="F11" s="12" t="n">
        <v>15000</v>
      </c>
      <c r="G11" s="10" t="s">
        <v>16</v>
      </c>
    </row>
    <row r="12" customFormat="false" ht="19.4" hidden="false" customHeight="false" outlineLevel="0" collapsed="false">
      <c r="B12" s="7" t="s">
        <v>17</v>
      </c>
      <c r="C12" s="12" t="n">
        <v>125000</v>
      </c>
      <c r="E12" s="7" t="s">
        <v>18</v>
      </c>
      <c r="F12" s="11" t="n">
        <v>4</v>
      </c>
      <c r="G12" s="10" t="s">
        <v>19</v>
      </c>
    </row>
    <row r="13" customFormat="false" ht="19.4" hidden="false" customHeight="false" outlineLevel="0" collapsed="false">
      <c r="B13" s="7" t="s">
        <v>20</v>
      </c>
      <c r="C13" s="12" t="n">
        <v>200000</v>
      </c>
      <c r="E13" s="7" t="s">
        <v>21</v>
      </c>
      <c r="F13" s="9" t="n">
        <v>0.08</v>
      </c>
      <c r="G13" s="10" t="s">
        <v>22</v>
      </c>
    </row>
    <row r="14" customFormat="false" ht="19.4" hidden="false" customHeight="false" outlineLevel="0" collapsed="false">
      <c r="B14" s="7" t="s">
        <v>23</v>
      </c>
      <c r="C14" s="13" t="n">
        <v>32</v>
      </c>
      <c r="E14" s="7" t="s">
        <v>24</v>
      </c>
      <c r="F14" s="12" t="n">
        <v>60000</v>
      </c>
      <c r="G14" s="10" t="s">
        <v>25</v>
      </c>
    </row>
    <row r="15" customFormat="false" ht="19.4" hidden="false" customHeight="false" outlineLevel="0" collapsed="false">
      <c r="E15" s="7" t="s">
        <v>26</v>
      </c>
      <c r="F15" s="14" t="n">
        <v>4</v>
      </c>
      <c r="G15" s="10" t="s">
        <v>27</v>
      </c>
    </row>
    <row r="16" customFormat="false" ht="21.75" hidden="false" customHeight="true" outlineLevel="0" collapsed="false">
      <c r="B16" s="6" t="s">
        <v>28</v>
      </c>
      <c r="C16" s="6"/>
    </row>
    <row r="17" customFormat="false" ht="21.75" hidden="false" customHeight="true" outlineLevel="0" collapsed="false">
      <c r="B17" s="7" t="s">
        <v>29</v>
      </c>
      <c r="C17" s="12" t="n">
        <v>250</v>
      </c>
      <c r="E17" s="6" t="s">
        <v>30</v>
      </c>
      <c r="F17" s="6"/>
      <c r="G17" s="6"/>
    </row>
    <row r="18" customFormat="false" ht="15" hidden="false" customHeight="false" outlineLevel="0" collapsed="false">
      <c r="B18" s="7" t="s">
        <v>31</v>
      </c>
      <c r="C18" s="13" t="n">
        <v>35</v>
      </c>
      <c r="E18" s="7" t="s">
        <v>32</v>
      </c>
      <c r="F18" s="15" t="n">
        <f aca="false">C12*F8</f>
        <v>18750</v>
      </c>
      <c r="G18" s="16" t="str">
        <f aca="false">F8*100&amp;"% of $"&amp;TEXT(C12,"#,##0")&amp;" premium"</f>
        <v>15% of $125,000 premium</v>
      </c>
    </row>
    <row r="19" customFormat="false" ht="15" hidden="false" customHeight="false" outlineLevel="0" collapsed="false">
      <c r="B19" s="7" t="s">
        <v>33</v>
      </c>
      <c r="C19" s="12" t="n">
        <v>75</v>
      </c>
      <c r="E19" s="7" t="s">
        <v>34</v>
      </c>
      <c r="F19" s="15" t="n">
        <f aca="false">C13*F9</f>
        <v>20000</v>
      </c>
      <c r="G19" s="16" t="str">
        <f aca="false">F9*100&amp;"% of $"&amp;TEXT(C13,"#,##0")&amp;" fuel cost"</f>
        <v>10% of $200,000 fuel cost</v>
      </c>
    </row>
    <row r="20" customFormat="false" ht="15" hidden="false" customHeight="false" outlineLevel="0" collapsed="false">
      <c r="B20" s="7" t="s">
        <v>35</v>
      </c>
      <c r="C20" s="12" t="n">
        <v>150</v>
      </c>
      <c r="E20" s="7" t="s">
        <v>36</v>
      </c>
      <c r="F20" s="15" t="n">
        <f aca="false">F11*F12*F10</f>
        <v>15000</v>
      </c>
      <c r="G20" s="16" t="str">
        <f aca="false">TEXT(F10*100,"0")&amp;"% fewer × $"&amp;TEXT(F11,"#,##0")&amp;" × "&amp;TEXT(F12,"0")&amp;" accidents"</f>
        <v>25% fewer × $15,000 × 4 accidents</v>
      </c>
    </row>
    <row r="21" customFormat="false" ht="15" hidden="false" customHeight="false" outlineLevel="0" collapsed="false">
      <c r="B21" s="7" t="s">
        <v>37</v>
      </c>
      <c r="C21" s="12" t="n">
        <v>2000</v>
      </c>
      <c r="E21" s="7" t="s">
        <v>38</v>
      </c>
      <c r="F21" s="15" t="n">
        <f aca="false">F14*F13</f>
        <v>4800</v>
      </c>
    </row>
    <row r="22" customFormat="false" ht="15" hidden="false" customHeight="false" outlineLevel="0" collapsed="false">
      <c r="E22" s="7" t="s">
        <v>39</v>
      </c>
      <c r="F22" s="15" t="n">
        <f aca="false">C9*F15*12*C14</f>
        <v>38400</v>
      </c>
    </row>
    <row r="23" customFormat="false" ht="21.75" hidden="false" customHeight="true" outlineLevel="0" collapsed="false">
      <c r="B23" s="6" t="s">
        <v>40</v>
      </c>
      <c r="C23" s="6"/>
      <c r="E23" s="17" t="s">
        <v>41</v>
      </c>
      <c r="F23" s="18" t="n">
        <f aca="false">SUM(F18:F22)</f>
        <v>96950</v>
      </c>
      <c r="G23" s="19"/>
    </row>
    <row r="24" customFormat="false" ht="15" hidden="false" customHeight="false" outlineLevel="0" collapsed="false">
      <c r="B24" s="20" t="s">
        <v>42</v>
      </c>
      <c r="C24" s="15" t="n">
        <f aca="false">C9*C17</f>
        <v>6250</v>
      </c>
    </row>
    <row r="25" customFormat="false" ht="21.75" hidden="false" customHeight="true" outlineLevel="0" collapsed="false">
      <c r="B25" s="20" t="s">
        <v>43</v>
      </c>
      <c r="C25" s="15" t="n">
        <f aca="false">C9*C19</f>
        <v>1875</v>
      </c>
      <c r="E25" s="21" t="s">
        <v>44</v>
      </c>
      <c r="F25" s="21"/>
      <c r="G25" s="21"/>
    </row>
    <row r="26" customFormat="false" ht="15" hidden="false" customHeight="false" outlineLevel="0" collapsed="false">
      <c r="B26" s="20" t="s">
        <v>45</v>
      </c>
      <c r="C26" s="15" t="n">
        <f aca="false">C9*C20</f>
        <v>3750</v>
      </c>
      <c r="E26" s="17" t="s">
        <v>46</v>
      </c>
      <c r="F26" s="22" t="n">
        <f aca="false">F23-C30</f>
        <v>72575</v>
      </c>
      <c r="G26" s="19"/>
    </row>
    <row r="27" customFormat="false" ht="15" hidden="false" customHeight="false" outlineLevel="0" collapsed="false">
      <c r="B27" s="20" t="s">
        <v>47</v>
      </c>
      <c r="C27" s="15" t="n">
        <f aca="false">C21</f>
        <v>2000</v>
      </c>
      <c r="E27" s="17" t="s">
        <v>48</v>
      </c>
      <c r="F27" s="22" t="n">
        <f aca="false">F23-C31</f>
        <v>86450</v>
      </c>
      <c r="G27" s="19"/>
    </row>
    <row r="28" customFormat="false" ht="15" hidden="false" customHeight="false" outlineLevel="0" collapsed="false">
      <c r="B28" s="23" t="s">
        <v>49</v>
      </c>
      <c r="C28" s="24" t="n">
        <f aca="false">C24+C25+C26+C27</f>
        <v>13875</v>
      </c>
      <c r="E28" s="25" t="s">
        <v>50</v>
      </c>
      <c r="F28" s="26" t="n">
        <f aca="false">IF(C30=0,0,(F23-C30)/C30)</f>
        <v>2.9774358974359</v>
      </c>
      <c r="G28" s="27"/>
    </row>
    <row r="29" customFormat="false" ht="15" hidden="false" customHeight="false" outlineLevel="0" collapsed="false">
      <c r="B29" s="7" t="s">
        <v>51</v>
      </c>
      <c r="C29" s="15" t="n">
        <f aca="false">C9*C18*12</f>
        <v>10500</v>
      </c>
      <c r="E29" s="20" t="s">
        <v>52</v>
      </c>
      <c r="F29" s="28" t="n">
        <f aca="false">IF(F23=0,"N/A",C30/(F23/12))</f>
        <v>3.01701908200103</v>
      </c>
    </row>
    <row r="30" customFormat="false" ht="15" hidden="false" customHeight="false" outlineLevel="0" collapsed="false">
      <c r="B30" s="23" t="s">
        <v>53</v>
      </c>
      <c r="C30" s="24" t="n">
        <f aca="false">C28+C29</f>
        <v>24375</v>
      </c>
      <c r="E30" s="17" t="s">
        <v>54</v>
      </c>
      <c r="F30" s="22" t="n">
        <f aca="false">(F23*3)-(C30+C31*2)</f>
        <v>245475</v>
      </c>
      <c r="G30" s="19"/>
    </row>
    <row r="31" customFormat="false" ht="15" hidden="false" customHeight="false" outlineLevel="0" collapsed="false">
      <c r="B31" s="23" t="s">
        <v>55</v>
      </c>
      <c r="C31" s="24" t="n">
        <f aca="false">C29</f>
        <v>10500</v>
      </c>
      <c r="E31" s="25" t="s">
        <v>56</v>
      </c>
      <c r="F31" s="26" t="n">
        <f aca="false">IF((C30+C31*2)=0,0,((F23*3)-(C30+C31*2))/(C30+C31*2))</f>
        <v>5.4099173553719</v>
      </c>
      <c r="G31" s="27"/>
    </row>
    <row r="32" customFormat="false" ht="15" hidden="false" customHeight="false" outlineLevel="0" collapsed="false">
      <c r="E32" s="20" t="s">
        <v>57</v>
      </c>
      <c r="F32" s="29" t="n">
        <f aca="false">C30/12</f>
        <v>2031.25</v>
      </c>
    </row>
    <row r="33" customFormat="false" ht="15" hidden="false" customHeight="false" outlineLevel="0" collapsed="false">
      <c r="E33" s="20" t="s">
        <v>58</v>
      </c>
      <c r="F33" s="29" t="n">
        <f aca="false">IF(C9=0,0,F23/C9/12)</f>
        <v>323.166666666667</v>
      </c>
    </row>
    <row r="35" customFormat="false" ht="15" hidden="false" customHeight="false" outlineLevel="0" collapsed="false">
      <c r="B35" s="30" t="s">
        <v>59</v>
      </c>
      <c r="C35" s="30"/>
      <c r="D35" s="30"/>
      <c r="E35" s="30"/>
      <c r="F35" s="30"/>
      <c r="G35" s="30"/>
    </row>
  </sheetData>
  <mergeCells count="11">
    <mergeCell ref="B1:G1"/>
    <mergeCell ref="B2:G2"/>
    <mergeCell ref="B3:G3"/>
    <mergeCell ref="B5:G5"/>
    <mergeCell ref="B7:C7"/>
    <mergeCell ref="E7:G7"/>
    <mergeCell ref="B16:C16"/>
    <mergeCell ref="E17:G17"/>
    <mergeCell ref="B23:C23"/>
    <mergeCell ref="E25:G25"/>
    <mergeCell ref="B35:G3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4A853"/>
    <pageSetUpPr fitToPage="false"/>
  </sheetPr>
  <dimension ref="B1:H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.5"/>
    <col collapsed="false" customWidth="true" hidden="false" outlineLevel="0" max="2" min="2" style="0" width="32"/>
    <col collapsed="false" customWidth="true" hidden="false" outlineLevel="0" max="8" min="3" style="0" width="16"/>
    <col collapsed="false" customWidth="true" hidden="false" outlineLevel="0" max="9" min="9" style="0" width="2.5"/>
  </cols>
  <sheetData>
    <row r="1" customFormat="false" ht="7.5" hidden="false" customHeight="true" outlineLevel="0" collapsed="false">
      <c r="B1" s="1"/>
      <c r="C1" s="1"/>
      <c r="D1" s="1"/>
      <c r="E1" s="1"/>
      <c r="F1" s="1"/>
      <c r="G1" s="1"/>
      <c r="H1" s="1"/>
    </row>
    <row r="2" customFormat="false" ht="30" hidden="false" customHeight="true" outlineLevel="0" collapsed="false">
      <c r="B2" s="31" t="s">
        <v>60</v>
      </c>
      <c r="C2" s="31"/>
      <c r="D2" s="31"/>
      <c r="E2" s="31"/>
      <c r="F2" s="31"/>
      <c r="G2" s="31"/>
      <c r="H2" s="31"/>
    </row>
    <row r="3" customFormat="false" ht="3.75" hidden="false" customHeight="true" outlineLevel="0" collapsed="false">
      <c r="B3" s="4"/>
      <c r="C3" s="4"/>
      <c r="D3" s="4"/>
      <c r="E3" s="4"/>
      <c r="F3" s="4"/>
      <c r="G3" s="4"/>
      <c r="H3" s="4"/>
    </row>
    <row r="5" customFormat="false" ht="28.35" hidden="false" customHeight="false" outlineLevel="0" collapsed="false">
      <c r="B5" s="32" t="s">
        <v>61</v>
      </c>
      <c r="C5" s="32"/>
      <c r="D5" s="9" t="n">
        <v>0.03</v>
      </c>
      <c r="E5" s="10" t="s">
        <v>62</v>
      </c>
    </row>
    <row r="7" customFormat="false" ht="15" hidden="false" customHeight="true" outlineLevel="0" collapsed="false">
      <c r="B7" s="6" t="s">
        <v>63</v>
      </c>
      <c r="C7" s="6"/>
      <c r="D7" s="6"/>
      <c r="E7" s="6"/>
      <c r="F7" s="6"/>
      <c r="G7" s="6"/>
      <c r="H7" s="6"/>
    </row>
    <row r="8" customFormat="false" ht="19.5" hidden="false" customHeight="true" outlineLevel="0" collapsed="false">
      <c r="B8" s="33" t="s">
        <v>64</v>
      </c>
      <c r="C8" s="33" t="s">
        <v>65</v>
      </c>
      <c r="D8" s="33" t="s">
        <v>66</v>
      </c>
      <c r="E8" s="33" t="s">
        <v>67</v>
      </c>
      <c r="F8" s="33" t="s">
        <v>68</v>
      </c>
      <c r="G8" s="33" t="s">
        <v>69</v>
      </c>
      <c r="H8" s="33" t="s">
        <v>70</v>
      </c>
    </row>
    <row r="9" customFormat="false" ht="15" hidden="false" customHeight="false" outlineLevel="0" collapsed="false">
      <c r="B9" s="7" t="s">
        <v>71</v>
      </c>
      <c r="C9" s="15" t="n">
        <f aca="false">'ROI Calculator'!F23*1</f>
        <v>96950</v>
      </c>
      <c r="D9" s="15" t="n">
        <f aca="false">'ROI Calculator'!F23*(1+$D$5)^1</f>
        <v>99858.5</v>
      </c>
      <c r="E9" s="15" t="n">
        <f aca="false">'ROI Calculator'!F23*(1+$D$5)^2</f>
        <v>102854.255</v>
      </c>
      <c r="F9" s="15" t="n">
        <f aca="false">'ROI Calculator'!F23*(1+$D$5)^3</f>
        <v>105939.88265</v>
      </c>
      <c r="G9" s="15" t="n">
        <f aca="false">'ROI Calculator'!F23*(1+$D$5)^4</f>
        <v>109118.0791295</v>
      </c>
      <c r="H9" s="34" t="n">
        <f aca="false">SUM(C9:G9)</f>
        <v>514720.7167795</v>
      </c>
    </row>
    <row r="10" customFormat="false" ht="15" hidden="false" customHeight="false" outlineLevel="0" collapsed="false">
      <c r="B10" s="7" t="s">
        <v>72</v>
      </c>
      <c r="C10" s="15" t="n">
        <f aca="false">'ROI Calculator'!C28</f>
        <v>13875</v>
      </c>
      <c r="D10" s="15" t="n">
        <v>0</v>
      </c>
      <c r="E10" s="15" t="n">
        <v>0</v>
      </c>
      <c r="F10" s="15" t="n">
        <v>0</v>
      </c>
      <c r="G10" s="15" t="n">
        <v>0</v>
      </c>
      <c r="H10" s="34" t="n">
        <f aca="false">SUM(C10:G10)</f>
        <v>13875</v>
      </c>
    </row>
    <row r="11" customFormat="false" ht="15" hidden="false" customHeight="false" outlineLevel="0" collapsed="false">
      <c r="B11" s="7" t="s">
        <v>73</v>
      </c>
      <c r="C11" s="15" t="n">
        <f aca="false">'ROI Calculator'!C31</f>
        <v>10500</v>
      </c>
      <c r="D11" s="15" t="n">
        <f aca="false">'ROI Calculator'!C31</f>
        <v>10500</v>
      </c>
      <c r="E11" s="15" t="n">
        <f aca="false">'ROI Calculator'!C31</f>
        <v>10500</v>
      </c>
      <c r="F11" s="15" t="n">
        <f aca="false">'ROI Calculator'!C31</f>
        <v>10500</v>
      </c>
      <c r="G11" s="15" t="n">
        <f aca="false">'ROI Calculator'!C31</f>
        <v>10500</v>
      </c>
      <c r="H11" s="34" t="n">
        <f aca="false">SUM(C11:G11)</f>
        <v>52500</v>
      </c>
    </row>
    <row r="12" customFormat="false" ht="15" hidden="false" customHeight="false" outlineLevel="0" collapsed="false">
      <c r="B12" s="7" t="s">
        <v>74</v>
      </c>
      <c r="C12" s="15" t="n">
        <f aca="false">C10+C11</f>
        <v>24375</v>
      </c>
      <c r="D12" s="15" t="n">
        <f aca="false">D10+D11</f>
        <v>10500</v>
      </c>
      <c r="E12" s="15" t="n">
        <f aca="false">E10+E11</f>
        <v>10500</v>
      </c>
      <c r="F12" s="15" t="n">
        <f aca="false">F10+F11</f>
        <v>10500</v>
      </c>
      <c r="G12" s="15" t="n">
        <f aca="false">G10+G11</f>
        <v>10500</v>
      </c>
      <c r="H12" s="34" t="n">
        <f aca="false">SUM(C12:G12)</f>
        <v>66375</v>
      </c>
    </row>
    <row r="13" customFormat="false" ht="15" hidden="false" customHeight="false" outlineLevel="0" collapsed="false">
      <c r="B13" s="17" t="s">
        <v>75</v>
      </c>
      <c r="C13" s="22" t="n">
        <f aca="false">C9-C12</f>
        <v>72575</v>
      </c>
      <c r="D13" s="22" t="n">
        <f aca="false">D9-D12</f>
        <v>89358.5</v>
      </c>
      <c r="E13" s="22" t="n">
        <f aca="false">E9-E12</f>
        <v>92354.255</v>
      </c>
      <c r="F13" s="22" t="n">
        <f aca="false">F9-F12</f>
        <v>95439.88265</v>
      </c>
      <c r="G13" s="22" t="n">
        <f aca="false">G9-G12</f>
        <v>98618.0791295</v>
      </c>
      <c r="H13" s="22" t="n">
        <f aca="false">SUM(C13:G13)</f>
        <v>448345.7167795</v>
      </c>
    </row>
    <row r="14" customFormat="false" ht="15" hidden="false" customHeight="false" outlineLevel="0" collapsed="false">
      <c r="B14" s="17" t="s">
        <v>76</v>
      </c>
      <c r="C14" s="22" t="n">
        <f aca="false">C13</f>
        <v>72575</v>
      </c>
      <c r="D14" s="22" t="n">
        <f aca="false">C14+D13</f>
        <v>161933.5</v>
      </c>
      <c r="E14" s="22" t="n">
        <f aca="false">D14+E13</f>
        <v>254287.755</v>
      </c>
      <c r="F14" s="22" t="n">
        <f aca="false">E14+F13</f>
        <v>349727.63765</v>
      </c>
      <c r="G14" s="22" t="n">
        <f aca="false">F14+G13</f>
        <v>448345.7167795</v>
      </c>
      <c r="H14" s="22" t="n">
        <f aca="false">G14</f>
        <v>448345.7167795</v>
      </c>
    </row>
    <row r="15" customFormat="false" ht="15" hidden="false" customHeight="false" outlineLevel="0" collapsed="false">
      <c r="B15" s="7" t="s">
        <v>77</v>
      </c>
      <c r="C15" s="35" t="n">
        <f aca="false">IF(C12=0,0,C13/C12)</f>
        <v>2.9774358974359</v>
      </c>
      <c r="D15" s="35" t="n">
        <f aca="false">IF(D12=0,0,D13/D12)</f>
        <v>8.51033333333333</v>
      </c>
      <c r="E15" s="35" t="n">
        <f aca="false">IF(E12=0,0,E13/E12)</f>
        <v>8.79564333333333</v>
      </c>
      <c r="F15" s="35" t="n">
        <f aca="false">IF(F12=0,0,F13/F12)</f>
        <v>9.08951263333333</v>
      </c>
      <c r="G15" s="35" t="n">
        <f aca="false">IF(G12=0,0,G13/G12)</f>
        <v>9.39219801233334</v>
      </c>
      <c r="H15" s="35" t="n">
        <f aca="false">AVERAGE(C15:G15)</f>
        <v>7.75302464195385</v>
      </c>
    </row>
    <row r="16" customFormat="false" ht="15" hidden="false" customHeight="false" outlineLevel="0" collapsed="false">
      <c r="B16" s="20" t="s">
        <v>78</v>
      </c>
      <c r="C16" s="36" t="n">
        <f aca="false">C15</f>
        <v>2.9774358974359</v>
      </c>
      <c r="D16" s="36" t="n">
        <f aca="false">IF(SUM(C12:D12)=0,0,D14/SUM(C12:D12))</f>
        <v>4.64325448028674</v>
      </c>
      <c r="E16" s="36" t="n">
        <f aca="false">IF(SUM(C12:E12)=0,0,E14/SUM(C12:E12))</f>
        <v>5.60413785123967</v>
      </c>
      <c r="F16" s="36" t="n">
        <f aca="false">IF(SUM(C12:F12)=0,0,F14/SUM(C12:F12))</f>
        <v>6.25910760894855</v>
      </c>
      <c r="G16" s="36" t="n">
        <f aca="false">IF(SUM(C12:G12)=0,0,G14/SUM(C12:G12))</f>
        <v>6.754737729258</v>
      </c>
      <c r="H16" s="36" t="n">
        <f aca="false">G16</f>
        <v>6.754737729258</v>
      </c>
    </row>
    <row r="18" customFormat="false" ht="15" hidden="false" customHeight="true" outlineLevel="0" collapsed="false">
      <c r="B18" s="6" t="s">
        <v>79</v>
      </c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B19" s="37" t="s">
        <v>80</v>
      </c>
      <c r="C19" s="37" t="s">
        <v>81</v>
      </c>
      <c r="D19" s="37" t="s">
        <v>82</v>
      </c>
      <c r="E19" s="37" t="s">
        <v>83</v>
      </c>
      <c r="F19" s="37" t="s">
        <v>84</v>
      </c>
      <c r="G19" s="37" t="s">
        <v>85</v>
      </c>
      <c r="H19" s="37"/>
    </row>
    <row r="20" customFormat="false" ht="15" hidden="false" customHeight="false" outlineLevel="0" collapsed="false">
      <c r="B20" s="7" t="s">
        <v>32</v>
      </c>
      <c r="C20" s="15" t="n">
        <f aca="false">'ROI Calculator'!F18</f>
        <v>18750</v>
      </c>
      <c r="D20" s="35" t="n">
        <f aca="false">IF(C25=0,0,C20/C25)</f>
        <v>0.19339865910263</v>
      </c>
      <c r="E20" s="15" t="n">
        <f aca="false">C20/12</f>
        <v>1562.5</v>
      </c>
      <c r="F20" s="15" t="n">
        <f aca="false">IF('ROI Calculator'!C9=0,0,C20/'ROI Calculator'!C9/12)</f>
        <v>62.5</v>
      </c>
      <c r="G20" s="15" t="n">
        <f aca="false">IF('ROI Calculator'!C9=0,0,C20/'ROI Calculator'!C9)</f>
        <v>750</v>
      </c>
    </row>
    <row r="21" customFormat="false" ht="15" hidden="false" customHeight="false" outlineLevel="0" collapsed="false">
      <c r="B21" s="7" t="s">
        <v>34</v>
      </c>
      <c r="C21" s="15" t="n">
        <f aca="false">'ROI Calculator'!F19</f>
        <v>20000</v>
      </c>
      <c r="D21" s="35" t="n">
        <f aca="false">IF(C25=0,0,C21/C25)</f>
        <v>0.206291903042806</v>
      </c>
      <c r="E21" s="15" t="n">
        <f aca="false">C21/12</f>
        <v>1666.66666666667</v>
      </c>
      <c r="F21" s="15" t="n">
        <f aca="false">IF('ROI Calculator'!C9=0,0,C21/'ROI Calculator'!C9/12)</f>
        <v>66.6666666666667</v>
      </c>
      <c r="G21" s="15" t="n">
        <f aca="false">IF('ROI Calculator'!C9=0,0,C21/'ROI Calculator'!C9)</f>
        <v>800</v>
      </c>
    </row>
    <row r="22" customFormat="false" ht="15" hidden="false" customHeight="false" outlineLevel="0" collapsed="false">
      <c r="B22" s="7" t="s">
        <v>36</v>
      </c>
      <c r="C22" s="15" t="n">
        <f aca="false">'ROI Calculator'!F20</f>
        <v>15000</v>
      </c>
      <c r="D22" s="35" t="n">
        <f aca="false">IF(C25=0,0,C22/C25)</f>
        <v>0.154718927282104</v>
      </c>
      <c r="E22" s="15" t="n">
        <f aca="false">C22/12</f>
        <v>1250</v>
      </c>
      <c r="F22" s="15" t="n">
        <f aca="false">IF('ROI Calculator'!C9=0,0,C22/'ROI Calculator'!C9/12)</f>
        <v>50</v>
      </c>
      <c r="G22" s="15" t="n">
        <f aca="false">IF('ROI Calculator'!C9=0,0,C22/'ROI Calculator'!C9)</f>
        <v>600</v>
      </c>
    </row>
    <row r="23" customFormat="false" ht="15" hidden="false" customHeight="false" outlineLevel="0" collapsed="false">
      <c r="B23" s="7" t="s">
        <v>38</v>
      </c>
      <c r="C23" s="15" t="n">
        <f aca="false">'ROI Calculator'!F21</f>
        <v>4800</v>
      </c>
      <c r="D23" s="35" t="n">
        <f aca="false">IF(C25=0,0,C23/C25)</f>
        <v>0.0495100567302733</v>
      </c>
      <c r="E23" s="15" t="n">
        <f aca="false">C23/12</f>
        <v>400</v>
      </c>
      <c r="F23" s="15" t="n">
        <f aca="false">IF('ROI Calculator'!C9=0,0,C23/'ROI Calculator'!C9/12)</f>
        <v>16</v>
      </c>
      <c r="G23" s="15" t="n">
        <f aca="false">IF('ROI Calculator'!C9=0,0,C23/'ROI Calculator'!C9)</f>
        <v>192</v>
      </c>
    </row>
    <row r="24" customFormat="false" ht="15" hidden="false" customHeight="false" outlineLevel="0" collapsed="false">
      <c r="B24" s="7" t="s">
        <v>39</v>
      </c>
      <c r="C24" s="15" t="n">
        <f aca="false">'ROI Calculator'!F22</f>
        <v>38400</v>
      </c>
      <c r="D24" s="35" t="n">
        <f aca="false">IF(C25=0,0,C24/C25)</f>
        <v>0.396080453842187</v>
      </c>
      <c r="E24" s="15" t="n">
        <f aca="false">C24/12</f>
        <v>3200</v>
      </c>
      <c r="F24" s="15" t="n">
        <f aca="false">IF('ROI Calculator'!C9=0,0,C24/'ROI Calculator'!C9/12)</f>
        <v>128</v>
      </c>
      <c r="G24" s="15" t="n">
        <f aca="false">IF('ROI Calculator'!C9=0,0,C24/'ROI Calculator'!C9)</f>
        <v>1536</v>
      </c>
    </row>
    <row r="25" customFormat="false" ht="15" hidden="false" customHeight="false" outlineLevel="0" collapsed="false">
      <c r="B25" s="23" t="s">
        <v>86</v>
      </c>
      <c r="C25" s="24" t="n">
        <f aca="false">'ROI Calculator'!F23</f>
        <v>96950</v>
      </c>
      <c r="D25" s="38" t="n">
        <f aca="false">IF(C25=0,0,C25/C25)</f>
        <v>1</v>
      </c>
      <c r="E25" s="39" t="n">
        <f aca="false">C25/12</f>
        <v>8079.16666666667</v>
      </c>
      <c r="F25" s="39" t="n">
        <f aca="false">IF('ROI Calculator'!C9=0,0,C25/'ROI Calculator'!C9/12)</f>
        <v>323.166666666667</v>
      </c>
      <c r="G25" s="39" t="n">
        <f aca="false">IF('ROI Calculator'!C9=0,0,C25/'ROI Calculator'!C9)</f>
        <v>3878</v>
      </c>
      <c r="H25" s="40"/>
    </row>
    <row r="27" customFormat="false" ht="15" hidden="false" customHeight="false" outlineLevel="0" collapsed="false">
      <c r="B27" s="30" t="s">
        <v>59</v>
      </c>
      <c r="C27" s="30"/>
      <c r="D27" s="30"/>
      <c r="E27" s="30"/>
      <c r="F27" s="30"/>
      <c r="G27" s="30"/>
      <c r="H27" s="30"/>
    </row>
  </sheetData>
  <mergeCells count="6">
    <mergeCell ref="B1:H1"/>
    <mergeCell ref="B2:H2"/>
    <mergeCell ref="B5:C5"/>
    <mergeCell ref="B7:H7"/>
    <mergeCell ref="B18:H18"/>
    <mergeCell ref="B27:H2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48BB78"/>
    <pageSetUpPr fitToPage="false"/>
  </sheetPr>
  <dimension ref="B1:E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.5"/>
    <col collapsed="false" customWidth="true" hidden="false" outlineLevel="0" max="2" min="2" style="0" width="34"/>
    <col collapsed="false" customWidth="true" hidden="false" outlineLevel="0" max="5" min="3" style="0" width="18"/>
    <col collapsed="false" customWidth="true" hidden="false" outlineLevel="0" max="6" min="6" style="0" width="2.5"/>
  </cols>
  <sheetData>
    <row r="1" customFormat="false" ht="7.5" hidden="false" customHeight="true" outlineLevel="0" collapsed="false">
      <c r="B1" s="1"/>
      <c r="C1" s="1"/>
      <c r="D1" s="1"/>
      <c r="E1" s="1"/>
    </row>
    <row r="2" customFormat="false" ht="30" hidden="false" customHeight="true" outlineLevel="0" collapsed="false">
      <c r="B2" s="31" t="s">
        <v>87</v>
      </c>
      <c r="C2" s="31"/>
      <c r="D2" s="31"/>
      <c r="E2" s="31"/>
    </row>
    <row r="3" customFormat="false" ht="3.75" hidden="false" customHeight="true" outlineLevel="0" collapsed="false">
      <c r="B3" s="4"/>
      <c r="C3" s="4"/>
      <c r="D3" s="4"/>
      <c r="E3" s="4"/>
    </row>
    <row r="4" customFormat="false" ht="19.5" hidden="false" customHeight="true" outlineLevel="0" collapsed="false">
      <c r="B4" s="41" t="s">
        <v>88</v>
      </c>
      <c r="C4" s="41"/>
      <c r="D4" s="41"/>
      <c r="E4" s="41"/>
    </row>
    <row r="6" customFormat="false" ht="21.75" hidden="false" customHeight="true" outlineLevel="0" collapsed="false">
      <c r="B6" s="42"/>
      <c r="C6" s="42" t="s">
        <v>89</v>
      </c>
      <c r="D6" s="42" t="s">
        <v>90</v>
      </c>
      <c r="E6" s="42" t="s">
        <v>91</v>
      </c>
    </row>
    <row r="7" customFormat="false" ht="15" hidden="false" customHeight="false" outlineLevel="0" collapsed="false">
      <c r="B7" s="7" t="s">
        <v>92</v>
      </c>
      <c r="C7" s="11" t="n">
        <v>15</v>
      </c>
      <c r="D7" s="11" t="n">
        <v>25</v>
      </c>
      <c r="E7" s="11" t="n">
        <v>50</v>
      </c>
    </row>
    <row r="8" customFormat="false" ht="15" hidden="false" customHeight="false" outlineLevel="0" collapsed="false">
      <c r="B8" s="7" t="s">
        <v>93</v>
      </c>
      <c r="C8" s="12" t="n">
        <v>200</v>
      </c>
      <c r="D8" s="12" t="n">
        <v>250</v>
      </c>
      <c r="E8" s="12" t="n">
        <v>300</v>
      </c>
    </row>
    <row r="9" customFormat="false" ht="15" hidden="false" customHeight="false" outlineLevel="0" collapsed="false">
      <c r="B9" s="7" t="s">
        <v>94</v>
      </c>
      <c r="C9" s="12" t="n">
        <v>25</v>
      </c>
      <c r="D9" s="12" t="n">
        <v>35</v>
      </c>
      <c r="E9" s="12" t="n">
        <v>45</v>
      </c>
    </row>
    <row r="10" customFormat="false" ht="15" hidden="false" customHeight="false" outlineLevel="0" collapsed="false">
      <c r="B10" s="7" t="s">
        <v>95</v>
      </c>
      <c r="C10" s="12" t="n">
        <v>50</v>
      </c>
      <c r="D10" s="12" t="n">
        <v>75</v>
      </c>
      <c r="E10" s="12" t="n">
        <v>100</v>
      </c>
    </row>
    <row r="11" customFormat="false" ht="15" hidden="false" customHeight="false" outlineLevel="0" collapsed="false">
      <c r="B11" s="7" t="s">
        <v>96</v>
      </c>
      <c r="C11" s="12" t="n">
        <v>0</v>
      </c>
      <c r="D11" s="12" t="n">
        <v>150</v>
      </c>
      <c r="E11" s="12" t="n">
        <v>200</v>
      </c>
    </row>
    <row r="12" customFormat="false" ht="15" hidden="false" customHeight="false" outlineLevel="0" collapsed="false">
      <c r="B12" s="7" t="s">
        <v>97</v>
      </c>
      <c r="C12" s="12" t="n">
        <v>1000</v>
      </c>
      <c r="D12" s="12" t="n">
        <v>2000</v>
      </c>
      <c r="E12" s="12" t="n">
        <v>5000</v>
      </c>
    </row>
    <row r="13" customFormat="false" ht="15" hidden="false" customHeight="false" outlineLevel="0" collapsed="false">
      <c r="B13" s="7" t="s">
        <v>98</v>
      </c>
      <c r="C13" s="12" t="n">
        <v>75000</v>
      </c>
      <c r="D13" s="12" t="n">
        <v>125000</v>
      </c>
      <c r="E13" s="12" t="n">
        <v>250000</v>
      </c>
    </row>
    <row r="14" customFormat="false" ht="15" hidden="false" customHeight="false" outlineLevel="0" collapsed="false">
      <c r="B14" s="7" t="s">
        <v>99</v>
      </c>
      <c r="C14" s="12" t="n">
        <v>120000</v>
      </c>
      <c r="D14" s="12" t="n">
        <v>200000</v>
      </c>
      <c r="E14" s="12" t="n">
        <v>400000</v>
      </c>
    </row>
    <row r="15" customFormat="false" ht="15" hidden="false" customHeight="false" outlineLevel="0" collapsed="false">
      <c r="B15" s="7" t="s">
        <v>100</v>
      </c>
      <c r="C15" s="12" t="n">
        <v>36000</v>
      </c>
      <c r="D15" s="12" t="n">
        <v>60000</v>
      </c>
      <c r="E15" s="12" t="n">
        <v>120000</v>
      </c>
    </row>
    <row r="16" customFormat="false" ht="15" hidden="false" customHeight="false" outlineLevel="0" collapsed="false">
      <c r="B16" s="7" t="s">
        <v>101</v>
      </c>
      <c r="C16" s="9" t="n">
        <v>0.1</v>
      </c>
      <c r="D16" s="9" t="n">
        <v>0.15</v>
      </c>
      <c r="E16" s="9" t="n">
        <v>0.2</v>
      </c>
    </row>
    <row r="17" customFormat="false" ht="15" hidden="false" customHeight="false" outlineLevel="0" collapsed="false">
      <c r="B17" s="7" t="s">
        <v>102</v>
      </c>
      <c r="C17" s="9" t="n">
        <v>0.05</v>
      </c>
      <c r="D17" s="9" t="n">
        <v>0.1</v>
      </c>
      <c r="E17" s="9" t="n">
        <v>0.15</v>
      </c>
    </row>
    <row r="18" customFormat="false" ht="15" hidden="false" customHeight="false" outlineLevel="0" collapsed="false">
      <c r="B18" s="7" t="s">
        <v>103</v>
      </c>
      <c r="C18" s="9" t="n">
        <v>0.15</v>
      </c>
      <c r="D18" s="9" t="n">
        <v>0.25</v>
      </c>
      <c r="E18" s="9" t="n">
        <v>0.35</v>
      </c>
    </row>
    <row r="19" customFormat="false" ht="15" hidden="false" customHeight="false" outlineLevel="0" collapsed="false">
      <c r="B19" s="7" t="s">
        <v>104</v>
      </c>
      <c r="C19" s="11" t="n">
        <v>2</v>
      </c>
      <c r="D19" s="11" t="n">
        <v>4</v>
      </c>
      <c r="E19" s="11" t="n">
        <v>8</v>
      </c>
    </row>
    <row r="20" customFormat="false" ht="15" hidden="false" customHeight="false" outlineLevel="0" collapsed="false">
      <c r="B20" s="7" t="s">
        <v>105</v>
      </c>
      <c r="C20" s="12" t="n">
        <v>12000</v>
      </c>
      <c r="D20" s="12" t="n">
        <v>15000</v>
      </c>
      <c r="E20" s="12" t="n">
        <v>18000</v>
      </c>
    </row>
    <row r="21" customFormat="false" ht="15" hidden="false" customHeight="false" outlineLevel="0" collapsed="false">
      <c r="B21" s="7" t="s">
        <v>106</v>
      </c>
      <c r="C21" s="9" t="n">
        <v>0.05</v>
      </c>
      <c r="D21" s="9" t="n">
        <v>0.08</v>
      </c>
      <c r="E21" s="9" t="n">
        <v>0.12</v>
      </c>
    </row>
    <row r="23" customFormat="false" ht="21.75" hidden="false" customHeight="true" outlineLevel="0" collapsed="false">
      <c r="B23" s="42" t="s">
        <v>107</v>
      </c>
      <c r="C23" s="43" t="s">
        <v>108</v>
      </c>
      <c r="D23" s="43" t="s">
        <v>108</v>
      </c>
      <c r="E23" s="43" t="s">
        <v>108</v>
      </c>
    </row>
    <row r="24" customFormat="false" ht="15" hidden="false" customHeight="false" outlineLevel="0" collapsed="false">
      <c r="B24" s="20" t="s">
        <v>109</v>
      </c>
      <c r="C24" s="15" t="n">
        <f aca="false">C7*(C8+C10+C11)+C12+C7*C9*12</f>
        <v>9250</v>
      </c>
      <c r="D24" s="15" t="n">
        <f aca="false">D7*(D8+D10+D11)+D12+D7*D9*12</f>
        <v>24375</v>
      </c>
      <c r="E24" s="15" t="n">
        <f aca="false">E7*(E8+E10+E11)+E12+E7*E9*12</f>
        <v>62000</v>
      </c>
    </row>
    <row r="25" customFormat="false" ht="15" hidden="false" customHeight="false" outlineLevel="0" collapsed="false">
      <c r="B25" s="7" t="s">
        <v>110</v>
      </c>
      <c r="C25" s="15" t="n">
        <f aca="false">C7*C9*12</f>
        <v>4500</v>
      </c>
      <c r="D25" s="15" t="n">
        <f aca="false">D7*D9*12</f>
        <v>10500</v>
      </c>
      <c r="E25" s="15" t="n">
        <f aca="false">E7*E9*12</f>
        <v>27000</v>
      </c>
    </row>
    <row r="26" customFormat="false" ht="15" hidden="false" customHeight="false" outlineLevel="0" collapsed="false">
      <c r="B26" s="7" t="s">
        <v>111</v>
      </c>
      <c r="C26" s="15" t="n">
        <f aca="false">C13*C16</f>
        <v>7500</v>
      </c>
      <c r="D26" s="15" t="n">
        <f aca="false">D13*D16</f>
        <v>18750</v>
      </c>
      <c r="E26" s="15" t="n">
        <f aca="false">E13*E16</f>
        <v>50000</v>
      </c>
    </row>
    <row r="27" customFormat="false" ht="15" hidden="false" customHeight="false" outlineLevel="0" collapsed="false">
      <c r="B27" s="7" t="s">
        <v>112</v>
      </c>
      <c r="C27" s="15" t="n">
        <f aca="false">C14*C17</f>
        <v>6000</v>
      </c>
      <c r="D27" s="15" t="n">
        <f aca="false">D14*D17</f>
        <v>20000</v>
      </c>
      <c r="E27" s="15" t="n">
        <f aca="false">E14*E17</f>
        <v>60000</v>
      </c>
    </row>
    <row r="28" customFormat="false" ht="15" hidden="false" customHeight="false" outlineLevel="0" collapsed="false">
      <c r="B28" s="7" t="s">
        <v>113</v>
      </c>
      <c r="C28" s="15" t="n">
        <f aca="false">C20*C19*C18</f>
        <v>3600</v>
      </c>
      <c r="D28" s="15" t="n">
        <f aca="false">D20*D19*D18</f>
        <v>15000</v>
      </c>
      <c r="E28" s="15" t="n">
        <f aca="false">E20*E19*E18</f>
        <v>50400</v>
      </c>
    </row>
    <row r="29" customFormat="false" ht="15" hidden="false" customHeight="false" outlineLevel="0" collapsed="false">
      <c r="B29" s="7" t="s">
        <v>38</v>
      </c>
      <c r="C29" s="15" t="n">
        <f aca="false">C15*C21</f>
        <v>1800</v>
      </c>
      <c r="D29" s="15" t="n">
        <f aca="false">D15*D21</f>
        <v>4800</v>
      </c>
      <c r="E29" s="15" t="n">
        <f aca="false">E15*E21</f>
        <v>14400</v>
      </c>
    </row>
    <row r="30" customFormat="false" ht="15" hidden="false" customHeight="false" outlineLevel="0" collapsed="false">
      <c r="B30" s="17" t="s">
        <v>114</v>
      </c>
      <c r="C30" s="18" t="n">
        <f aca="false">SUM(C26:C29)</f>
        <v>18900</v>
      </c>
      <c r="D30" s="18" t="n">
        <f aca="false">SUM(D26:D29)</f>
        <v>58550</v>
      </c>
      <c r="E30" s="18" t="n">
        <f aca="false">SUM(E26:E29)</f>
        <v>174800</v>
      </c>
    </row>
    <row r="31" customFormat="false" ht="15" hidden="false" customHeight="false" outlineLevel="0" collapsed="false">
      <c r="B31" s="20" t="s">
        <v>115</v>
      </c>
      <c r="C31" s="44" t="n">
        <f aca="false">C30-C24</f>
        <v>9650</v>
      </c>
      <c r="D31" s="44" t="n">
        <f aca="false">D30-D24</f>
        <v>34175</v>
      </c>
      <c r="E31" s="44" t="n">
        <f aca="false">E30-E24</f>
        <v>112800</v>
      </c>
    </row>
    <row r="32" customFormat="false" ht="15" hidden="false" customHeight="false" outlineLevel="0" collapsed="false">
      <c r="B32" s="23" t="s">
        <v>116</v>
      </c>
      <c r="C32" s="45" t="n">
        <f aca="false">IF(C24=0,0,(C30-C24)/C24)</f>
        <v>1.04324324324324</v>
      </c>
      <c r="D32" s="45" t="n">
        <f aca="false">IF(D24=0,0,(D30-D24)/D24)</f>
        <v>1.40205128205128</v>
      </c>
      <c r="E32" s="45" t="n">
        <f aca="false">IF(E24=0,0,(E30-E24)/E24)</f>
        <v>1.81935483870968</v>
      </c>
    </row>
    <row r="33" customFormat="false" ht="15" hidden="false" customHeight="false" outlineLevel="0" collapsed="false">
      <c r="B33" s="7" t="s">
        <v>117</v>
      </c>
      <c r="C33" s="46" t="n">
        <f aca="false">IF(C30=0,"N/A",C24/(C30/12))</f>
        <v>5.87301587301587</v>
      </c>
      <c r="D33" s="46" t="n">
        <f aca="false">IF(D30=0,"N/A",D24/(D30/12))</f>
        <v>4.99573014517506</v>
      </c>
      <c r="E33" s="46" t="n">
        <f aca="false">IF(E30=0,"N/A",E24/(E30/12))</f>
        <v>4.25629290617849</v>
      </c>
    </row>
    <row r="34" customFormat="false" ht="15" hidden="false" customHeight="false" outlineLevel="0" collapsed="false">
      <c r="B34" s="23" t="s">
        <v>118</v>
      </c>
      <c r="C34" s="47" t="n">
        <f aca="false">(C30*3)-(C24+C25*2)</f>
        <v>38450</v>
      </c>
      <c r="D34" s="47" t="n">
        <f aca="false">(D30*3)-(D24+D25*2)</f>
        <v>130275</v>
      </c>
      <c r="E34" s="47" t="n">
        <f aca="false">(E30*3)-(E24+E25*2)</f>
        <v>408400</v>
      </c>
    </row>
    <row r="37" customFormat="false" ht="15" hidden="false" customHeight="false" outlineLevel="0" collapsed="false">
      <c r="B37" s="30" t="s">
        <v>59</v>
      </c>
      <c r="C37" s="30"/>
      <c r="D37" s="30"/>
      <c r="E37" s="30"/>
    </row>
  </sheetData>
  <mergeCells count="4">
    <mergeCell ref="B1:E1"/>
    <mergeCell ref="B2:E2"/>
    <mergeCell ref="B4:E4"/>
    <mergeCell ref="B37:E3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2026-02-01T22:55:53Z</dcterms:created>
  <dc:creator>openpyxl</dc:creator>
  <dc:description/>
  <dc:language>en-US</dc:language>
  <cp:lastModifiedBy/>
  <dcterms:modified xsi:type="dcterms:W3CDTF">2026-02-01T22:55:53Z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