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ie-Down Calculator" sheetId="1" state="visible" r:id="rId3"/>
    <sheet name="WLL Reference" sheetId="2" state="visible" r:id="rId4"/>
    <sheet name="FMCSA Rules" sheetId="3" state="visible" r:id="rId5"/>
  </sheets>
  <definedNames>
    <definedName function="false" hidden="false" localSheetId="0" name="_xlnm.Print_Area" vbProcedure="false">'Tie-Down Calculator'!$A$1:$H$48</definedName>
    <definedName function="false" hidden="false" localSheetId="1" name="_xlnm.Print_Area" vbProcedure="false">'WLL Reference'!$A$1:$G$51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<sst xmlns="http://schemas.openxmlformats.org/spreadsheetml/2006/main" count="195" uniqueCount="153">
  <si>
    <t xml:space="preserve">Tie-Down Calculator</t>
  </si>
  <si>
    <t xml:space="preserve">First Underwriters Insurance Brokers  |  49 CFR Part 393, Subparts I &amp; J</t>
  </si>
  <si>
    <t xml:space="preserve">  1. CARGO INFORMATION</t>
  </si>
  <si>
    <t xml:space="preserve">Driver Name:</t>
  </si>
  <si>
    <t xml:space="preserve">Date:</t>
  </si>
  <si>
    <t xml:space="preserve">Truck / Tractor #:</t>
  </si>
  <si>
    <t xml:space="preserve">Trailer #:</t>
  </si>
  <si>
    <t xml:space="preserve">Cargo Description:</t>
  </si>
  <si>
    <t xml:space="preserve">Total Cargo Weight (lbs):</t>
  </si>
  <si>
    <t xml:space="preserve">Cargo Length (feet):</t>
  </si>
  <si>
    <t xml:space="preserve">  2. MINIMUM TIE-DOWNS REQUIRED (49 CFR 393.106)</t>
  </si>
  <si>
    <t xml:space="preserve">Minimum Tie-Downs Required:</t>
  </si>
  <si>
    <t xml:space="preserve">Calculation Basis:</t>
  </si>
  <si>
    <t xml:space="preserve">Required Aggregate WLL (lbs):</t>
  </si>
  <si>
    <t xml:space="preserve">The aggregate Working Load Limit of all tie-downs must be at least 50% of total cargo weight.</t>
  </si>
  <si>
    <t xml:space="preserve">  3. TIE-DOWN INVENTORY — Enter Your Devices Below</t>
  </si>
  <si>
    <t xml:space="preserve">#</t>
  </si>
  <si>
    <t xml:space="preserve">Tie-Down Type</t>
  </si>
  <si>
    <t xml:space="preserve">Size / Grade</t>
  </si>
  <si>
    <t xml:space="preserve">WLL per Device (lbs)</t>
  </si>
  <si>
    <t xml:space="preserve">Quantity</t>
  </si>
  <si>
    <t xml:space="preserve">Total WLL (lbs)</t>
  </si>
  <si>
    <t xml:space="preserve">3/8" Grade 70 Chain</t>
  </si>
  <si>
    <t xml:space="preserve">Transport chain</t>
  </si>
  <si>
    <t xml:space="preserve">4" Polyester Strap</t>
  </si>
  <si>
    <t xml:space="preserve">Flat hook</t>
  </si>
  <si>
    <t xml:space="preserve">1/2" Grade 43 Chain</t>
  </si>
  <si>
    <t xml:space="preserve">Grab hook</t>
  </si>
  <si>
    <t xml:space="preserve">TOTALS</t>
  </si>
  <si>
    <t xml:space="preserve">  4. COMPLIANCE CHECK</t>
  </si>
  <si>
    <t xml:space="preserve">Tie-Down Count Check:</t>
  </si>
  <si>
    <t xml:space="preserve">Aggregate WLL Check:</t>
  </si>
  <si>
    <t xml:space="preserve">WLL Surplus / Deficit:</t>
  </si>
  <si>
    <t xml:space="preserve">lbs</t>
  </si>
  <si>
    <t xml:space="preserve">WLL Utilization:</t>
  </si>
  <si>
    <t xml:space="preserve">(must be &gt;= 100%)</t>
  </si>
  <si>
    <t xml:space="preserve">OVERALL STATUS:</t>
  </si>
  <si>
    <t xml:space="preserve">  HOW TO USE THIS CALCULATOR</t>
  </si>
  <si>
    <t xml:space="preserve">1. Enter your cargo weight and length in Section 1 (yellow cells = input fields).</t>
  </si>
  <si>
    <t xml:space="preserve">2. The calculator automatically determines minimum tie-downs and required WLL per FMCSA rules.</t>
  </si>
  <si>
    <t xml:space="preserve">3. In Section 3, enter each tie-down device you plan to use — type, WLL rating, and quantity.</t>
  </si>
  <si>
    <t xml:space="preserve">4. Section 4 shows whether your securement plan meets federal requirements.</t>
  </si>
  <si>
    <t xml:space="preserve">5. Blue text = your inputs.  Black text = calculated formulas.  Both PASS checks must show green.</t>
  </si>
  <si>
    <t xml:space="preserve">6. Refer to the 'WLL Reference' tab for common tie-down device ratings.</t>
  </si>
  <si>
    <t xml:space="preserve">First Underwriters Insurance Brokers  |  (425) 242-5357  |  www.firstunderwriters.com</t>
  </si>
  <si>
    <t xml:space="preserve">Working Load Limit (WLL) Reference Table</t>
  </si>
  <si>
    <t xml:space="preserve">Common Tie-Down Devices — Ratings per FMCSA &amp; Manufacturer Standards</t>
  </si>
  <si>
    <t xml:space="preserve">  TRANSPORT CHAINS (Grade 43 &amp; Grade 70)</t>
  </si>
  <si>
    <t xml:space="preserve">Device</t>
  </si>
  <si>
    <t xml:space="preserve">Size</t>
  </si>
  <si>
    <t xml:space="preserve">WLL (lbs)</t>
  </si>
  <si>
    <t xml:space="preserve">Break Strength (lbs)</t>
  </si>
  <si>
    <t xml:space="preserve">Common Use</t>
  </si>
  <si>
    <t xml:space="preserve">Grade 43 Chain</t>
  </si>
  <si>
    <t xml:space="preserve">5/16"</t>
  </si>
  <si>
    <t xml:space="preserve">General cargo, equipment</t>
  </si>
  <si>
    <t xml:space="preserve">3/8"</t>
  </si>
  <si>
    <t xml:space="preserve">Medium loads, general cargo</t>
  </si>
  <si>
    <t xml:space="preserve">1/2"</t>
  </si>
  <si>
    <t xml:space="preserve">Heavy equipment, machinery</t>
  </si>
  <si>
    <t xml:space="preserve">5/8"</t>
  </si>
  <si>
    <t xml:space="preserve">Very heavy loads</t>
  </si>
  <si>
    <t xml:space="preserve">Grade 70 Chain</t>
  </si>
  <si>
    <t xml:space="preserve">Transport chain, vehicles</t>
  </si>
  <si>
    <t xml:space="preserve">Transport chain, flatbed loads</t>
  </si>
  <si>
    <t xml:space="preserve">Heavy transport, steel coils</t>
  </si>
  <si>
    <t xml:space="preserve">Extremely heavy loads</t>
  </si>
  <si>
    <t xml:space="preserve">  SYNTHETIC WEB STRAPS (Polyester &amp; Nylon)</t>
  </si>
  <si>
    <t xml:space="preserve">Polyester Strap (Ratchet)</t>
  </si>
  <si>
    <t xml:space="preserve">2"</t>
  </si>
  <si>
    <t xml:space="preserve">Light-medium cargo, pallets</t>
  </si>
  <si>
    <t xml:space="preserve">3"</t>
  </si>
  <si>
    <t xml:space="preserve">General flatbed loads</t>
  </si>
  <si>
    <t xml:space="preserve">4"</t>
  </si>
  <si>
    <t xml:space="preserve">Standard flatbed securement</t>
  </si>
  <si>
    <t xml:space="preserve">Nylon Strap (Ratchet)</t>
  </si>
  <si>
    <t xml:space="preserve">Loads requiring stretch/give</t>
  </si>
  <si>
    <t xml:space="preserve">Winch Strap</t>
  </si>
  <si>
    <t xml:space="preserve">Flatbed with winch anchors</t>
  </si>
  <si>
    <t xml:space="preserve">Cam Buckle Strap</t>
  </si>
  <si>
    <t xml:space="preserve">Very light loads, tarps</t>
  </si>
  <si>
    <t xml:space="preserve">  WIRE ROPE &amp; CABLES</t>
  </si>
  <si>
    <t xml:space="preserve">Wire Rope (6x19)</t>
  </si>
  <si>
    <t xml:space="preserve">Logging, timber loads</t>
  </si>
  <si>
    <t xml:space="preserve">Heavy logging, equipment</t>
  </si>
  <si>
    <t xml:space="preserve">Very heavy industrial loads</t>
  </si>
  <si>
    <t xml:space="preserve">3/4"</t>
  </si>
  <si>
    <t xml:space="preserve">  CHAIN BINDERS (Lever &amp; Ratchet)</t>
  </si>
  <si>
    <t xml:space="preserve">Binder Type</t>
  </si>
  <si>
    <t xml:space="preserve">For Chain Size</t>
  </si>
  <si>
    <t xml:space="preserve">Safe Working Range</t>
  </si>
  <si>
    <t xml:space="preserve">Notes</t>
  </si>
  <si>
    <t xml:space="preserve">Lever (Snap) Binder</t>
  </si>
  <si>
    <t xml:space="preserve">5/16" - 3/8"</t>
  </si>
  <si>
    <t xml:space="preserve">5" - 6.5" take-up</t>
  </si>
  <si>
    <t xml:space="preserve">Quick release — use caution</t>
  </si>
  <si>
    <t xml:space="preserve">3/8" - 1/2"</t>
  </si>
  <si>
    <t xml:space="preserve">5.5" - 7" take-up</t>
  </si>
  <si>
    <t xml:space="preserve">Most common flatbed binder</t>
  </si>
  <si>
    <t xml:space="preserve">Ratchet Binder</t>
  </si>
  <si>
    <t xml:space="preserve">5" - 7" take-up</t>
  </si>
  <si>
    <t xml:space="preserve">Controlled tension — preferred</t>
  </si>
  <si>
    <t xml:space="preserve">6" - 9" take-up</t>
  </si>
  <si>
    <t xml:space="preserve">Heavy-duty flatbed standard</t>
  </si>
  <si>
    <t xml:space="preserve">1/2" - 5/8"</t>
  </si>
  <si>
    <t xml:space="preserve">7" - 10" take-up</t>
  </si>
  <si>
    <t xml:space="preserve">For heavy Grade 43/70 chains</t>
  </si>
  <si>
    <t xml:space="preserve">  IMPORTANT NOTES</t>
  </si>
  <si>
    <t xml:space="preserve">  •  WLL is the maximum load a device can safely handle under normal conditions. Never exceed WLL.</t>
  </si>
  <si>
    <t xml:space="preserve">  •  The aggregate WLL of all tie-downs must equal at least 50% of the total weight of the cargo being secured.</t>
  </si>
  <si>
    <t xml:space="preserve">  •  The WLL of a tie-down assembly is only as strong as its weakest component (chain, hook, binder, anchor point).</t>
  </si>
  <si>
    <t xml:space="preserve">  •  Inspect all tie-down devices before each use. Remove from service if damaged, worn, or defective.</t>
  </si>
  <si>
    <t xml:space="preserve">  •  These ratings are general guidelines. Always verify ratings with the specific manufacturer of your devices.</t>
  </si>
  <si>
    <t xml:space="preserve">  •  Grade 70 (Transport) chain is specifically designed and tested for cargo securement on flatbed trailers.</t>
  </si>
  <si>
    <t xml:space="preserve">  •  Synthetic straps must not be used where they contact sharp edges without edge protection in place.</t>
  </si>
  <si>
    <t xml:space="preserve">  •  Federal regulations: 49 CFR Part 393, Subparts I (Protection Against Shifting/Falling) &amp; J (Securement Devices).</t>
  </si>
  <si>
    <t xml:space="preserve">FMCSA Minimum Tie-Down Requirements</t>
  </si>
  <si>
    <t xml:space="preserve">49 CFR 393.106 — Minimum Number of Tie-Downs</t>
  </si>
  <si>
    <t xml:space="preserve">Cargo Length / Weight</t>
  </si>
  <si>
    <t xml:space="preserve">Minimum Tie-Downs</t>
  </si>
  <si>
    <t xml:space="preserve">Notes / Explanation</t>
  </si>
  <si>
    <t xml:space="preserve">5 feet or less, 1,100 lbs or less</t>
  </si>
  <si>
    <t xml:space="preserve">1 tie-down</t>
  </si>
  <si>
    <t xml:space="preserve">Single article that can be handled by one person.</t>
  </si>
  <si>
    <t xml:space="preserve">5 feet or less, over 1,100 lbs</t>
  </si>
  <si>
    <t xml:space="preserve">2 tie-downs</t>
  </si>
  <si>
    <t xml:space="preserve">Heavier single articles still within 5 ft length.</t>
  </si>
  <si>
    <t xml:space="preserve">Greater than 5 ft but not more than 10 ft</t>
  </si>
  <si>
    <t xml:space="preserve">Applies regardless of weight.</t>
  </si>
  <si>
    <t xml:space="preserve">Greater than 10 ft</t>
  </si>
  <si>
    <t xml:space="preserve">2 + 1 for each additional 10 ft
or fraction thereof</t>
  </si>
  <si>
    <t xml:space="preserve">Example: 22 ft cargo = 2 + CEILING((22-10)/10) = 4 tie-downs.</t>
  </si>
  <si>
    <t xml:space="preserve">  ADDITIONAL SECUREMENT REQUIREMENTS</t>
  </si>
  <si>
    <t xml:space="preserve">Requirement</t>
  </si>
  <si>
    <t xml:space="preserve">Standard</t>
  </si>
  <si>
    <t xml:space="preserve">Description</t>
  </si>
  <si>
    <t xml:space="preserve">Deceleration force (forward)</t>
  </si>
  <si>
    <t xml:space="preserve">0.8g</t>
  </si>
  <si>
    <t xml:space="preserve">Securement must prevent forward movement at 0.8 times gravity.</t>
  </si>
  <si>
    <t xml:space="preserve">Acceleration force (rearward)</t>
  </si>
  <si>
    <t xml:space="preserve">0.5g</t>
  </si>
  <si>
    <t xml:space="preserve">Must prevent rearward shifting at 0.5g.</t>
  </si>
  <si>
    <t xml:space="preserve">Lateral force (side-to-side)</t>
  </si>
  <si>
    <t xml:space="preserve">Must prevent lateral movement at 0.5g.</t>
  </si>
  <si>
    <t xml:space="preserve">Vertical force (upward)</t>
  </si>
  <si>
    <t xml:space="preserve">0.2g</t>
  </si>
  <si>
    <t xml:space="preserve">Must prevent upward movement at 0.2g.</t>
  </si>
  <si>
    <t xml:space="preserve">Aggregate WLL requirement</t>
  </si>
  <si>
    <t xml:space="preserve">&gt;= 50% of cargo weight</t>
  </si>
  <si>
    <t xml:space="preserve">Total WLL of all tie-downs must be at least half the cargo weight.</t>
  </si>
  <si>
    <t xml:space="preserve">En-route inspection</t>
  </si>
  <si>
    <t xml:space="preserve">First 50 miles, then every 150 mi or 3 hrs</t>
  </si>
  <si>
    <t xml:space="preserve">Driver must re-inspect and re-tension as needed (49 CFR 392.9).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</si>
</sst>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mm/dd/yyyy"/>
    <numFmt numFmtId="166" formatCode="#,##0"/>
    <numFmt numFmtId="167" formatCode="#,##0.0"/>
    <numFmt numFmtId="168" formatCode="General"/>
    <numFmt numFmtId="169" formatCode="\+#,##0;\-#,##0;0"/>
    <numFmt numFmtId="170" formatCode="0.0%"/>
  </numFmts>
  <fonts count="2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sz val="9"/>
      <color rgb="FFD4A853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1E2B3A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1E2B3A"/>
      <name val="Arial"/>
      <family val="0"/>
      <charset val="1"/>
    </font>
    <font>
      <b val="true"/>
      <sz val="14"/>
      <color rgb="FF1E2B3A"/>
      <name val="Arial"/>
      <family val="0"/>
      <charset val="1"/>
    </font>
    <font>
      <sz val="9"/>
      <color rgb="FF4A5568"/>
      <name val="Arial"/>
      <family val="0"/>
      <charset val="1"/>
    </font>
    <font>
      <i val="true"/>
      <sz val="9"/>
      <color rgb="FF718096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1E2B3A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2"/>
      <color rgb="FF1E2B3A"/>
      <name val="Arial"/>
      <family val="0"/>
      <charset val="1"/>
    </font>
    <font>
      <b val="true"/>
      <sz val="14"/>
      <name val="Arial"/>
      <family val="0"/>
      <charset val="1"/>
    </font>
    <font>
      <b val="true"/>
      <sz val="10"/>
      <color rgb="FFD4A853"/>
      <name val="Arial"/>
      <family val="0"/>
      <charset val="1"/>
    </font>
    <font>
      <sz val="8"/>
      <color rgb="FF718096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1E2B3A"/>
        <bgColor rgb="FF2A3B4D"/>
      </patternFill>
    </fill>
    <fill>
      <patternFill patternType="solid">
        <fgColor rgb="FF2A3B4D"/>
        <bgColor rgb="FF1E2B3A"/>
      </patternFill>
    </fill>
    <fill>
      <patternFill patternType="solid">
        <fgColor rgb="FFF5E6C8"/>
        <bgColor rgb="FFE2E8F0"/>
      </patternFill>
    </fill>
    <fill>
      <patternFill patternType="solid">
        <fgColor rgb="FFF7F8FA"/>
        <bgColor rgb="FFFFF5F5"/>
      </patternFill>
    </fill>
    <fill>
      <patternFill patternType="solid">
        <fgColor rgb="FFEDF2F7"/>
        <bgColor rgb="FFF7F8FA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  <border diagonalUp="false" diagonalDown="false">
      <left style="thin">
        <color rgb="FFE2E8F0"/>
      </left>
      <right/>
      <top style="thin">
        <color rgb="FFE2E8F0"/>
      </top>
      <bottom style="thin">
        <color rgb="FFE2E8F0"/>
      </bottom>
      <diagonal/>
    </border>
    <border diagonalUp="false" diagonalDown="false">
      <left style="medium">
        <color rgb="FF1E2B3A"/>
      </left>
      <right/>
      <top style="medium">
        <color rgb="FF1E2B3A"/>
      </top>
      <bottom style="medium">
        <color rgb="FF1E2B3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48BB78"/>
        <sz val="11"/>
      </font>
      <fill>
        <patternFill>
          <bgColor rgb="FFF0FFF4"/>
        </patternFill>
      </fill>
    </dxf>
    <dxf>
      <font>
        <name val="Arial"/>
        <charset val="1"/>
        <family val="0"/>
        <b val="1"/>
        <color rgb="FFE53E3E"/>
        <sz val="11"/>
      </font>
      <fill>
        <patternFill>
          <bgColor rgb="FFFFF5F5"/>
        </patternFill>
      </fill>
    </dxf>
    <dxf>
      <font>
        <name val="Arial"/>
        <charset val="1"/>
        <family val="0"/>
        <b val="1"/>
        <color rgb="FF48BB78"/>
        <sz val="14"/>
      </font>
      <fill>
        <patternFill>
          <bgColor rgb="FFF0FFF4"/>
        </patternFill>
      </fill>
    </dxf>
    <dxf>
      <font>
        <name val="Arial"/>
        <charset val="1"/>
        <family val="0"/>
        <b val="1"/>
        <color rgb="FFE53E3E"/>
        <sz val="14"/>
      </font>
      <fill>
        <patternFill>
          <bgColor rgb="FFFFF5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18096"/>
      <rgbColor rgb="FF9999FF"/>
      <rgbColor rgb="FF993366"/>
      <rgbColor rgb="FFF0FFF4"/>
      <rgbColor rgb="FFEDF2F7"/>
      <rgbColor rgb="FF660066"/>
      <rgbColor rgb="FFFF8080"/>
      <rgbColor rgb="FF0066CC"/>
      <rgbColor rgb="FFFFF5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2E8F0"/>
      <rgbColor rgb="FFF7F8FA"/>
      <rgbColor rgb="FFF5E6C8"/>
      <rgbColor rgb="FF99CCFF"/>
      <rgbColor rgb="FFFF99CC"/>
      <rgbColor rgb="FFCC99FF"/>
      <rgbColor rgb="FFFFCC99"/>
      <rgbColor rgb="FF3182CE"/>
      <rgbColor rgb="FF33CCCC"/>
      <rgbColor rgb="FF99CC00"/>
      <rgbColor rgb="FFFFCC00"/>
      <rgbColor rgb="FFD4A853"/>
      <rgbColor rgb="FFE53E3E"/>
      <rgbColor rgb="FF4A5568"/>
      <rgbColor rgb="FF969696"/>
      <rgbColor rgb="FF1E2B3A"/>
      <rgbColor rgb="FF48BB78"/>
      <rgbColor rgb="FF003300"/>
      <rgbColor rgb="FF333300"/>
      <rgbColor rgb="FF993300"/>
      <rgbColor rgb="FF993366"/>
      <rgbColor rgb="FF333399"/>
      <rgbColor rgb="FF2A3B4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E2B3A"/>
    <pageSetUpPr fitToPage="true"/>
  </sheetPr>
  <dimension ref="B1:G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8"/>
    <col collapsed="false" customWidth="true" hidden="false" outlineLevel="0" max="7" min="3" style="0" width="18"/>
    <col collapsed="false" customWidth="true" hidden="false" outlineLevel="0" max="8" min="8" style="0" width="3"/>
  </cols>
  <sheetData>
    <row r="1" customFormat="false" ht="7.5" hidden="false" customHeight="true" outlineLevel="0" collapsed="false"/>
    <row r="2" customFormat="false" ht="36" hidden="false" customHeight="true" outlineLevel="0" collapsed="false">
      <c r="B2" s="1" t="s">
        <v>0</v>
      </c>
      <c r="C2" s="1"/>
      <c r="D2" s="1"/>
      <c r="E2" s="1"/>
      <c r="F2" s="1"/>
      <c r="G2" s="1"/>
    </row>
    <row r="3" customFormat="false" ht="19.5" hidden="false" customHeight="true" outlineLevel="0" collapsed="false">
      <c r="B3" s="2" t="s">
        <v>1</v>
      </c>
      <c r="C3" s="2"/>
      <c r="D3" s="2"/>
      <c r="E3" s="2"/>
      <c r="F3" s="2"/>
      <c r="G3" s="2"/>
    </row>
    <row r="5" customFormat="false" ht="25.5" hidden="false" customHeight="true" outlineLevel="0" collapsed="false">
      <c r="B5" s="3" t="s">
        <v>2</v>
      </c>
      <c r="C5" s="3"/>
      <c r="D5" s="3"/>
      <c r="E5" s="3"/>
      <c r="F5" s="3"/>
      <c r="G5" s="3"/>
    </row>
    <row r="6" customFormat="false" ht="15" hidden="false" customHeight="false" outlineLevel="0" collapsed="false">
      <c r="B6" s="4" t="s">
        <v>3</v>
      </c>
      <c r="C6" s="5"/>
      <c r="E6" s="6" t="s">
        <v>4</v>
      </c>
      <c r="F6" s="7"/>
    </row>
    <row r="7" customFormat="false" ht="15" hidden="false" customHeight="false" outlineLevel="0" collapsed="false">
      <c r="B7" s="4" t="s">
        <v>5</v>
      </c>
      <c r="C7" s="5"/>
      <c r="E7" s="6" t="s">
        <v>6</v>
      </c>
      <c r="F7" s="5"/>
    </row>
    <row r="9" customFormat="false" ht="15" hidden="false" customHeight="false" outlineLevel="0" collapsed="false">
      <c r="B9" s="4" t="s">
        <v>7</v>
      </c>
      <c r="C9" s="8"/>
      <c r="D9" s="8"/>
      <c r="E9" s="8"/>
      <c r="F9" s="8"/>
    </row>
    <row r="11" customFormat="false" ht="15" hidden="false" customHeight="false" outlineLevel="0" collapsed="false">
      <c r="B11" s="4" t="s">
        <v>8</v>
      </c>
      <c r="C11" s="9" t="n">
        <v>24000</v>
      </c>
      <c r="E11" s="6" t="s">
        <v>9</v>
      </c>
      <c r="F11" s="10" t="n">
        <v>18</v>
      </c>
    </row>
    <row r="13" customFormat="false" ht="25.5" hidden="false" customHeight="true" outlineLevel="0" collapsed="false">
      <c r="B13" s="3" t="s">
        <v>10</v>
      </c>
      <c r="C13" s="3"/>
      <c r="D13" s="3"/>
      <c r="E13" s="3"/>
      <c r="F13" s="3"/>
      <c r="G13" s="3"/>
    </row>
    <row r="14" customFormat="false" ht="17.35" hidden="false" customHeight="false" outlineLevel="0" collapsed="false">
      <c r="B14" s="11" t="s">
        <v>11</v>
      </c>
      <c r="C14" s="12" t="n">
        <f aca="false">IF(OR(C11="",F11=""),"Enter cargo details",IF(F11&lt;=5,IF(C11&lt;=1100,1,2),IF(F11&lt;=10,2,2+CEILING((F11-10)/10,1))))</f>
        <v>3</v>
      </c>
    </row>
    <row r="15" customFormat="false" ht="15" hidden="false" customHeight="false" outlineLevel="0" collapsed="false">
      <c r="B15" s="4" t="s">
        <v>12</v>
      </c>
      <c r="C15" s="13" t="str">
        <f aca="false">IF(OR(C11="",F11=""),"",IF(F11&lt;=5,IF(C11&lt;=1100,"Cargo &lt;= 5 ft and &lt;= 1,100 lbs: 1 tie-down","Cargo &lt;= 5 ft and &gt; 1,100 lbs: 2 tie-downs"),IF(F11&lt;=10,"Cargo &gt; 5 ft but &lt;= 10 ft: 2 tie-downs","Cargo &gt; 10 ft: 2 + 1 per additional 10 ft or fraction")))</f>
        <v>Cargo &gt; 10 ft: 2 + 1 per additional 10 ft or fraction</v>
      </c>
      <c r="D15" s="13"/>
      <c r="E15" s="13"/>
      <c r="F15" s="13"/>
      <c r="G15" s="13"/>
    </row>
    <row r="16" customFormat="false" ht="17.35" hidden="false" customHeight="false" outlineLevel="0" collapsed="false">
      <c r="B16" s="11" t="s">
        <v>13</v>
      </c>
      <c r="C16" s="14" t="n">
        <f aca="false">IF(C11="","--",C11*0.5)</f>
        <v>12000</v>
      </c>
    </row>
    <row r="17" customFormat="false" ht="15" hidden="false" customHeight="false" outlineLevel="0" collapsed="false">
      <c r="C17" s="15" t="s">
        <v>14</v>
      </c>
      <c r="D17" s="15"/>
      <c r="E17" s="15"/>
      <c r="F17" s="15"/>
      <c r="G17" s="15"/>
    </row>
    <row r="19" customFormat="false" ht="25.5" hidden="false" customHeight="true" outlineLevel="0" collapsed="false">
      <c r="B19" s="3" t="s">
        <v>15</v>
      </c>
      <c r="C19" s="3"/>
      <c r="D19" s="3"/>
      <c r="E19" s="3"/>
      <c r="F19" s="3"/>
      <c r="G19" s="3"/>
    </row>
    <row r="20" customFormat="false" ht="15" hidden="false" customHeight="false" outlineLevel="0" collapsed="false">
      <c r="B20" s="16" t="s">
        <v>16</v>
      </c>
      <c r="C20" s="16" t="s">
        <v>17</v>
      </c>
      <c r="D20" s="16" t="s">
        <v>18</v>
      </c>
      <c r="E20" s="16" t="s">
        <v>19</v>
      </c>
      <c r="F20" s="16" t="s">
        <v>20</v>
      </c>
      <c r="G20" s="16" t="s">
        <v>21</v>
      </c>
    </row>
    <row r="21" customFormat="false" ht="15" hidden="false" customHeight="false" outlineLevel="0" collapsed="false">
      <c r="B21" s="17" t="n">
        <v>1</v>
      </c>
      <c r="C21" s="18" t="s">
        <v>22</v>
      </c>
      <c r="D21" s="18" t="s">
        <v>23</v>
      </c>
      <c r="E21" s="19" t="n">
        <v>6600</v>
      </c>
      <c r="F21" s="20" t="n">
        <v>4</v>
      </c>
      <c r="G21" s="21" t="n">
        <f aca="false">IF(OR(E21="",F21=""),0,E21*F21)</f>
        <v>26400</v>
      </c>
    </row>
    <row r="22" customFormat="false" ht="15" hidden="false" customHeight="false" outlineLevel="0" collapsed="false">
      <c r="B22" s="22" t="n">
        <v>2</v>
      </c>
      <c r="C22" s="5" t="s">
        <v>24</v>
      </c>
      <c r="D22" s="5" t="s">
        <v>25</v>
      </c>
      <c r="E22" s="23" t="n">
        <v>5400</v>
      </c>
      <c r="F22" s="24" t="n">
        <v>2</v>
      </c>
      <c r="G22" s="25" t="n">
        <f aca="false">IF(OR(E22="",F22=""),0,E22*F22)</f>
        <v>10800</v>
      </c>
    </row>
    <row r="23" customFormat="false" ht="15" hidden="false" customHeight="false" outlineLevel="0" collapsed="false">
      <c r="B23" s="17" t="n">
        <v>3</v>
      </c>
      <c r="C23" s="18" t="s">
        <v>26</v>
      </c>
      <c r="D23" s="18" t="s">
        <v>27</v>
      </c>
      <c r="E23" s="19" t="n">
        <v>9200</v>
      </c>
      <c r="F23" s="20" t="n">
        <v>0</v>
      </c>
      <c r="G23" s="21" t="n">
        <f aca="false">IF(OR(E23="",F23=""),0,E23*F23)</f>
        <v>0</v>
      </c>
    </row>
    <row r="24" customFormat="false" ht="15" hidden="false" customHeight="false" outlineLevel="0" collapsed="false">
      <c r="B24" s="22" t="n">
        <v>4</v>
      </c>
      <c r="C24" s="26"/>
      <c r="D24" s="26"/>
      <c r="E24" s="27"/>
      <c r="F24" s="28"/>
      <c r="G24" s="25" t="n">
        <f aca="false">IF(OR(E24="",F24=""),0,E24*F24)</f>
        <v>0</v>
      </c>
    </row>
    <row r="25" customFormat="false" ht="15" hidden="false" customHeight="false" outlineLevel="0" collapsed="false">
      <c r="B25" s="17" t="n">
        <v>5</v>
      </c>
      <c r="C25" s="29"/>
      <c r="D25" s="29"/>
      <c r="E25" s="30"/>
      <c r="F25" s="17"/>
      <c r="G25" s="21" t="n">
        <f aca="false">IF(OR(E25="",F25=""),0,E25*F25)</f>
        <v>0</v>
      </c>
    </row>
    <row r="26" customFormat="false" ht="15" hidden="false" customHeight="false" outlineLevel="0" collapsed="false">
      <c r="B26" s="22" t="n">
        <v>6</v>
      </c>
      <c r="C26" s="26"/>
      <c r="D26" s="26"/>
      <c r="E26" s="27"/>
      <c r="F26" s="28"/>
      <c r="G26" s="25" t="n">
        <f aca="false">IF(OR(E26="",F26=""),0,E26*F26)</f>
        <v>0</v>
      </c>
    </row>
    <row r="27" customFormat="false" ht="15" hidden="false" customHeight="false" outlineLevel="0" collapsed="false">
      <c r="B27" s="17" t="n">
        <v>7</v>
      </c>
      <c r="C27" s="29"/>
      <c r="D27" s="29"/>
      <c r="E27" s="30"/>
      <c r="F27" s="17"/>
      <c r="G27" s="21" t="n">
        <f aca="false">IF(OR(E27="",F27=""),0,E27*F27)</f>
        <v>0</v>
      </c>
    </row>
    <row r="28" customFormat="false" ht="15" hidden="false" customHeight="false" outlineLevel="0" collapsed="false">
      <c r="B28" s="22" t="n">
        <v>8</v>
      </c>
      <c r="C28" s="26"/>
      <c r="D28" s="26"/>
      <c r="E28" s="27"/>
      <c r="F28" s="28"/>
      <c r="G28" s="25" t="n">
        <f aca="false">IF(OR(E28="",F28=""),0,E28*F28)</f>
        <v>0</v>
      </c>
    </row>
    <row r="29" customFormat="false" ht="15" hidden="false" customHeight="false" outlineLevel="0" collapsed="false">
      <c r="B29" s="17" t="n">
        <v>9</v>
      </c>
      <c r="C29" s="29"/>
      <c r="D29" s="29"/>
      <c r="E29" s="30"/>
      <c r="F29" s="17"/>
      <c r="G29" s="21" t="n">
        <f aca="false">IF(OR(E29="",F29=""),0,E29*F29)</f>
        <v>0</v>
      </c>
    </row>
    <row r="30" customFormat="false" ht="15" hidden="false" customHeight="false" outlineLevel="0" collapsed="false">
      <c r="B30" s="22" t="n">
        <v>10</v>
      </c>
      <c r="C30" s="26"/>
      <c r="D30" s="26"/>
      <c r="E30" s="27"/>
      <c r="F30" s="28"/>
      <c r="G30" s="25" t="n">
        <f aca="false">IF(OR(E30="",F30=""),0,E30*F30)</f>
        <v>0</v>
      </c>
    </row>
    <row r="31" customFormat="false" ht="15" hidden="false" customHeight="false" outlineLevel="0" collapsed="false">
      <c r="B31" s="31" t="s">
        <v>28</v>
      </c>
      <c r="C31" s="31"/>
      <c r="D31" s="31"/>
      <c r="E31" s="32"/>
      <c r="F31" s="33" t="n">
        <f aca="false">SUM(F21:F30)</f>
        <v>6</v>
      </c>
      <c r="G31" s="33" t="n">
        <f aca="false">SUM(G21:G30)</f>
        <v>37200</v>
      </c>
    </row>
    <row r="33" customFormat="false" ht="25.5" hidden="false" customHeight="true" outlineLevel="0" collapsed="false">
      <c r="B33" s="3" t="s">
        <v>29</v>
      </c>
      <c r="C33" s="3"/>
      <c r="D33" s="3"/>
      <c r="E33" s="3"/>
      <c r="F33" s="3"/>
      <c r="G33" s="3"/>
    </row>
    <row r="34" customFormat="false" ht="15" hidden="false" customHeight="false" outlineLevel="0" collapsed="false">
      <c r="B34" s="4" t="s">
        <v>30</v>
      </c>
      <c r="C34" s="34" t="str">
        <f aca="false">IF(OR(C11="",F11=""),"N/A",IF(F31&gt;=C14,"PASS - "&amp;F31&amp;" of "&amp;C14&amp;" minimum","FAIL - Need "&amp;(C14-F31)&amp;" more tie-down(s)"))</f>
        <v>PASS - 6 of 3 minimum</v>
      </c>
      <c r="D34" s="34"/>
      <c r="E34" s="34"/>
      <c r="F34" s="34"/>
    </row>
    <row r="35" customFormat="false" ht="15" hidden="false" customHeight="false" outlineLevel="0" collapsed="false">
      <c r="B35" s="4" t="s">
        <v>31</v>
      </c>
      <c r="C35" s="34" t="str">
        <f aca="false">IF(OR(C11="",F11=""),"N/A",IF(G31&gt;=C16,"PASS - "&amp;TEXT(G31,"#,##0")&amp;" lbs of "&amp;TEXT(C16,"#,##0")&amp;" lbs required","FAIL - Need "&amp;TEXT(C16-G31,"#,##0")&amp;" lbs more WLL"))</f>
        <v>PASS - 37,200 lbs of 12,000 lbs required</v>
      </c>
      <c r="D35" s="34"/>
      <c r="E35" s="34"/>
      <c r="F35" s="34"/>
    </row>
    <row r="36" customFormat="false" ht="15" hidden="false" customHeight="false" outlineLevel="0" collapsed="false">
      <c r="B36" s="4" t="s">
        <v>32</v>
      </c>
      <c r="C36" s="35" t="n">
        <f aca="false">IF(OR(C11="",G31=0),"--",G31-C16)</f>
        <v>25200</v>
      </c>
      <c r="D36" s="36" t="s">
        <v>33</v>
      </c>
    </row>
    <row r="37" customFormat="false" ht="15" hidden="false" customHeight="false" outlineLevel="0" collapsed="false">
      <c r="B37" s="4" t="s">
        <v>34</v>
      </c>
      <c r="C37" s="37" t="n">
        <f aca="false">IF(OR(C11="",C16=0,G31=0),"--",G31/C16)</f>
        <v>3.1</v>
      </c>
      <c r="D37" s="38" t="s">
        <v>35</v>
      </c>
    </row>
    <row r="38" customFormat="false" ht="17.35" hidden="false" customHeight="false" outlineLevel="0" collapsed="false">
      <c r="B38" s="39" t="s">
        <v>36</v>
      </c>
      <c r="C38" s="40" t="str">
        <f aca="false">IF(OR(C11="",F11=""),"Enter cargo details",IF(AND(F31&gt;=C14,G31&gt;=C16),"COMPLIANT","NOT COMPLIANT"))</f>
        <v>COMPLIANT</v>
      </c>
      <c r="D38" s="40"/>
    </row>
    <row r="40" customFormat="false" ht="21.75" hidden="false" customHeight="true" outlineLevel="0" collapsed="false">
      <c r="B40" s="41" t="s">
        <v>37</v>
      </c>
      <c r="C40" s="41"/>
      <c r="D40" s="41"/>
      <c r="E40" s="41"/>
      <c r="F40" s="41"/>
      <c r="G40" s="41"/>
    </row>
    <row r="41" customFormat="false" ht="15" hidden="false" customHeight="true" outlineLevel="0" collapsed="false">
      <c r="B41" s="13" t="s">
        <v>38</v>
      </c>
      <c r="C41" s="13"/>
      <c r="D41" s="13"/>
      <c r="E41" s="13"/>
      <c r="F41" s="13"/>
      <c r="G41" s="13"/>
    </row>
    <row r="42" customFormat="false" ht="15" hidden="false" customHeight="true" outlineLevel="0" collapsed="false">
      <c r="B42" s="13" t="s">
        <v>39</v>
      </c>
      <c r="C42" s="13"/>
      <c r="D42" s="13"/>
      <c r="E42" s="13"/>
      <c r="F42" s="13"/>
      <c r="G42" s="13"/>
    </row>
    <row r="43" customFormat="false" ht="15" hidden="false" customHeight="true" outlineLevel="0" collapsed="false">
      <c r="B43" s="13" t="s">
        <v>40</v>
      </c>
      <c r="C43" s="13"/>
      <c r="D43" s="13"/>
      <c r="E43" s="13"/>
      <c r="F43" s="13"/>
      <c r="G43" s="13"/>
    </row>
    <row r="44" customFormat="false" ht="15" hidden="false" customHeight="true" outlineLevel="0" collapsed="false">
      <c r="B44" s="13" t="s">
        <v>41</v>
      </c>
      <c r="C44" s="13"/>
      <c r="D44" s="13"/>
      <c r="E44" s="13"/>
      <c r="F44" s="13"/>
      <c r="G44" s="13"/>
    </row>
    <row r="45" customFormat="false" ht="15" hidden="false" customHeight="true" outlineLevel="0" collapsed="false">
      <c r="B45" s="13" t="s">
        <v>42</v>
      </c>
      <c r="C45" s="13"/>
      <c r="D45" s="13"/>
      <c r="E45" s="13"/>
      <c r="F45" s="13"/>
      <c r="G45" s="13"/>
    </row>
    <row r="46" customFormat="false" ht="15" hidden="false" customHeight="true" outlineLevel="0" collapsed="false">
      <c r="B46" s="13" t="s">
        <v>43</v>
      </c>
      <c r="C46" s="13"/>
      <c r="D46" s="13"/>
      <c r="E46" s="13"/>
      <c r="F46" s="13"/>
      <c r="G46" s="13"/>
    </row>
    <row r="48" customFormat="false" ht="15" hidden="false" customHeight="false" outlineLevel="0" collapsed="false">
      <c r="B48" s="42" t="s">
        <v>44</v>
      </c>
      <c r="C48" s="42"/>
      <c r="D48" s="42"/>
      <c r="E48" s="42"/>
      <c r="F48" s="42"/>
      <c r="G48" s="42"/>
    </row>
  </sheetData>
  <mergeCells count="21">
    <mergeCell ref="B2:G2"/>
    <mergeCell ref="B3:G3"/>
    <mergeCell ref="B5:G5"/>
    <mergeCell ref="C9:F9"/>
    <mergeCell ref="B13:G13"/>
    <mergeCell ref="C15:G15"/>
    <mergeCell ref="C17:G17"/>
    <mergeCell ref="B19:G19"/>
    <mergeCell ref="B31:D31"/>
    <mergeCell ref="B33:G33"/>
    <mergeCell ref="C34:F34"/>
    <mergeCell ref="C35:F35"/>
    <mergeCell ref="C38:D38"/>
    <mergeCell ref="B40:G40"/>
    <mergeCell ref="B41:G41"/>
    <mergeCell ref="B42:G42"/>
    <mergeCell ref="B43:G43"/>
    <mergeCell ref="B44:G44"/>
    <mergeCell ref="B45:G45"/>
    <mergeCell ref="B46:G46"/>
    <mergeCell ref="B48:G48"/>
  </mergeCells>
  <conditionalFormatting sqref="C34:F34">
    <cfRule type="expression" priority="2" aboveAverage="0" equalAverage="0" bottom="0" percent="0" rank="0" text="" dxfId="0">
      <formula>LEFT(C34,4)="PASS"</formula>
    </cfRule>
    <cfRule type="expression" priority="3" aboveAverage="0" equalAverage="0" bottom="0" percent="0" rank="0" text="" dxfId="1">
      <formula>LEFT(C34,4)="FAIL"</formula>
    </cfRule>
  </conditionalFormatting>
  <conditionalFormatting sqref="C35:F35">
    <cfRule type="expression" priority="4" aboveAverage="0" equalAverage="0" bottom="0" percent="0" rank="0" text="" dxfId="0">
      <formula>LEFT(C35,4)="PASS"</formula>
    </cfRule>
    <cfRule type="expression" priority="5" aboveAverage="0" equalAverage="0" bottom="0" percent="0" rank="0" text="" dxfId="1">
      <formula>LEFT(C35,4)="FAIL"</formula>
    </cfRule>
  </conditionalFormatting>
  <conditionalFormatting sqref="C38:D38">
    <cfRule type="expression" priority="6" aboveAverage="0" equalAverage="0" bottom="0" percent="0" rank="0" text="" dxfId="2">
      <formula>C38="COMPLIANT"</formula>
    </cfRule>
    <cfRule type="expression" priority="7" aboveAverage="0" equalAverage="0" bottom="0" percent="0" rank="0" text="" dxfId="3">
      <formula>C38="NOT COMPLIANT"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4A853"/>
    <pageSetUpPr fitToPage="true"/>
  </sheetPr>
  <dimension ref="B1:F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2"/>
    <col collapsed="false" customWidth="true" hidden="false" outlineLevel="0" max="3" min="3" style="0" width="20"/>
    <col collapsed="false" customWidth="true" hidden="false" outlineLevel="0" max="5" min="4" style="0" width="18"/>
    <col collapsed="false" customWidth="true" hidden="false" outlineLevel="0" max="6" min="6" style="0" width="30"/>
    <col collapsed="false" customWidth="true" hidden="false" outlineLevel="0" max="7" min="7" style="0" width="3"/>
  </cols>
  <sheetData>
    <row r="1" customFormat="false" ht="7.5" hidden="false" customHeight="true" outlineLevel="0" collapsed="false"/>
    <row r="2" customFormat="false" ht="36" hidden="false" customHeight="true" outlineLevel="0" collapsed="false">
      <c r="B2" s="1" t="s">
        <v>45</v>
      </c>
      <c r="C2" s="1"/>
      <c r="D2" s="1"/>
      <c r="E2" s="1"/>
      <c r="F2" s="1"/>
    </row>
    <row r="3" customFormat="false" ht="19.5" hidden="false" customHeight="true" outlineLevel="0" collapsed="false">
      <c r="B3" s="2" t="s">
        <v>46</v>
      </c>
      <c r="C3" s="2"/>
      <c r="D3" s="2"/>
      <c r="E3" s="2"/>
      <c r="F3" s="2"/>
    </row>
    <row r="5" customFormat="false" ht="24" hidden="false" customHeight="true" outlineLevel="0" collapsed="false">
      <c r="B5" s="3" t="s">
        <v>47</v>
      </c>
      <c r="C5" s="3"/>
      <c r="D5" s="3"/>
      <c r="E5" s="3"/>
      <c r="F5" s="3"/>
    </row>
    <row r="6" customFormat="false" ht="15" hidden="false" customHeight="false" outlineLevel="0" collapsed="false">
      <c r="B6" s="43" t="s">
        <v>48</v>
      </c>
      <c r="C6" s="43" t="s">
        <v>49</v>
      </c>
      <c r="D6" s="43" t="s">
        <v>50</v>
      </c>
      <c r="E6" s="43" t="s">
        <v>51</v>
      </c>
      <c r="F6" s="43" t="s">
        <v>52</v>
      </c>
    </row>
    <row r="7" customFormat="false" ht="15" hidden="false" customHeight="false" outlineLevel="0" collapsed="false">
      <c r="B7" s="29" t="s">
        <v>53</v>
      </c>
      <c r="C7" s="17" t="s">
        <v>54</v>
      </c>
      <c r="D7" s="21" t="n">
        <v>3900</v>
      </c>
      <c r="E7" s="30" t="n">
        <v>15600</v>
      </c>
      <c r="F7" s="44" t="s">
        <v>55</v>
      </c>
    </row>
    <row r="8" customFormat="false" ht="15" hidden="false" customHeight="false" outlineLevel="0" collapsed="false">
      <c r="B8" s="45" t="s">
        <v>53</v>
      </c>
      <c r="C8" s="22" t="s">
        <v>56</v>
      </c>
      <c r="D8" s="25" t="n">
        <v>5400</v>
      </c>
      <c r="E8" s="46" t="n">
        <v>21600</v>
      </c>
      <c r="F8" s="47" t="s">
        <v>57</v>
      </c>
    </row>
    <row r="9" customFormat="false" ht="15" hidden="false" customHeight="false" outlineLevel="0" collapsed="false">
      <c r="B9" s="29" t="s">
        <v>53</v>
      </c>
      <c r="C9" s="17" t="s">
        <v>58</v>
      </c>
      <c r="D9" s="21" t="n">
        <v>9200</v>
      </c>
      <c r="E9" s="30" t="n">
        <v>36800</v>
      </c>
      <c r="F9" s="44" t="s">
        <v>59</v>
      </c>
    </row>
    <row r="10" customFormat="false" ht="15" hidden="false" customHeight="false" outlineLevel="0" collapsed="false">
      <c r="B10" s="45" t="s">
        <v>53</v>
      </c>
      <c r="C10" s="22" t="s">
        <v>60</v>
      </c>
      <c r="D10" s="25" t="n">
        <v>13000</v>
      </c>
      <c r="E10" s="46" t="n">
        <v>52000</v>
      </c>
      <c r="F10" s="47" t="s">
        <v>61</v>
      </c>
    </row>
    <row r="11" customFormat="false" ht="15" hidden="false" customHeight="false" outlineLevel="0" collapsed="false">
      <c r="B11" s="29" t="s">
        <v>62</v>
      </c>
      <c r="C11" s="17" t="s">
        <v>54</v>
      </c>
      <c r="D11" s="21" t="n">
        <v>4700</v>
      </c>
      <c r="E11" s="30" t="n">
        <v>18800</v>
      </c>
      <c r="F11" s="44" t="s">
        <v>63</v>
      </c>
    </row>
    <row r="12" customFormat="false" ht="15" hidden="false" customHeight="false" outlineLevel="0" collapsed="false">
      <c r="B12" s="45" t="s">
        <v>62</v>
      </c>
      <c r="C12" s="22" t="s">
        <v>56</v>
      </c>
      <c r="D12" s="25" t="n">
        <v>6600</v>
      </c>
      <c r="E12" s="46" t="n">
        <v>26400</v>
      </c>
      <c r="F12" s="47" t="s">
        <v>64</v>
      </c>
    </row>
    <row r="13" customFormat="false" ht="15" hidden="false" customHeight="false" outlineLevel="0" collapsed="false">
      <c r="B13" s="29" t="s">
        <v>62</v>
      </c>
      <c r="C13" s="17" t="s">
        <v>58</v>
      </c>
      <c r="D13" s="21" t="n">
        <v>11300</v>
      </c>
      <c r="E13" s="30" t="n">
        <v>45200</v>
      </c>
      <c r="F13" s="44" t="s">
        <v>65</v>
      </c>
    </row>
    <row r="14" customFormat="false" ht="15" hidden="false" customHeight="false" outlineLevel="0" collapsed="false">
      <c r="B14" s="45" t="s">
        <v>62</v>
      </c>
      <c r="C14" s="22" t="s">
        <v>60</v>
      </c>
      <c r="D14" s="25" t="n">
        <v>15800</v>
      </c>
      <c r="E14" s="46" t="n">
        <v>63200</v>
      </c>
      <c r="F14" s="47" t="s">
        <v>66</v>
      </c>
    </row>
    <row r="16" customFormat="false" ht="24" hidden="false" customHeight="true" outlineLevel="0" collapsed="false">
      <c r="B16" s="3" t="s">
        <v>67</v>
      </c>
      <c r="C16" s="3"/>
      <c r="D16" s="3"/>
      <c r="E16" s="3"/>
      <c r="F16" s="3"/>
    </row>
    <row r="17" customFormat="false" ht="15" hidden="false" customHeight="false" outlineLevel="0" collapsed="false">
      <c r="B17" s="43" t="s">
        <v>48</v>
      </c>
      <c r="C17" s="43" t="s">
        <v>49</v>
      </c>
      <c r="D17" s="43" t="s">
        <v>50</v>
      </c>
      <c r="E17" s="43" t="s">
        <v>51</v>
      </c>
      <c r="F17" s="43" t="s">
        <v>52</v>
      </c>
    </row>
    <row r="18" customFormat="false" ht="15" hidden="false" customHeight="false" outlineLevel="0" collapsed="false">
      <c r="B18" s="29" t="s">
        <v>68</v>
      </c>
      <c r="C18" s="17" t="s">
        <v>69</v>
      </c>
      <c r="D18" s="21" t="n">
        <v>3300</v>
      </c>
      <c r="E18" s="30" t="n">
        <v>9900</v>
      </c>
      <c r="F18" s="44" t="s">
        <v>70</v>
      </c>
    </row>
    <row r="19" customFormat="false" ht="15" hidden="false" customHeight="false" outlineLevel="0" collapsed="false">
      <c r="B19" s="45" t="s">
        <v>68</v>
      </c>
      <c r="C19" s="22" t="s">
        <v>71</v>
      </c>
      <c r="D19" s="25" t="n">
        <v>5000</v>
      </c>
      <c r="E19" s="46" t="n">
        <v>15000</v>
      </c>
      <c r="F19" s="47" t="s">
        <v>72</v>
      </c>
    </row>
    <row r="20" customFormat="false" ht="15" hidden="false" customHeight="false" outlineLevel="0" collapsed="false">
      <c r="B20" s="29" t="s">
        <v>68</v>
      </c>
      <c r="C20" s="17" t="s">
        <v>73</v>
      </c>
      <c r="D20" s="21" t="n">
        <v>5400</v>
      </c>
      <c r="E20" s="30" t="n">
        <v>16200</v>
      </c>
      <c r="F20" s="44" t="s">
        <v>74</v>
      </c>
    </row>
    <row r="21" customFormat="false" ht="15" hidden="false" customHeight="false" outlineLevel="0" collapsed="false">
      <c r="B21" s="45" t="s">
        <v>75</v>
      </c>
      <c r="C21" s="22" t="s">
        <v>73</v>
      </c>
      <c r="D21" s="25" t="n">
        <v>5400</v>
      </c>
      <c r="E21" s="46" t="n">
        <v>16200</v>
      </c>
      <c r="F21" s="47" t="s">
        <v>76</v>
      </c>
    </row>
    <row r="22" customFormat="false" ht="15" hidden="false" customHeight="false" outlineLevel="0" collapsed="false">
      <c r="B22" s="29" t="s">
        <v>77</v>
      </c>
      <c r="C22" s="17" t="s">
        <v>73</v>
      </c>
      <c r="D22" s="21" t="n">
        <v>5400</v>
      </c>
      <c r="E22" s="30" t="n">
        <v>16200</v>
      </c>
      <c r="F22" s="44" t="s">
        <v>78</v>
      </c>
    </row>
    <row r="23" customFormat="false" ht="15" hidden="false" customHeight="false" outlineLevel="0" collapsed="false">
      <c r="B23" s="45" t="s">
        <v>79</v>
      </c>
      <c r="C23" s="22" t="s">
        <v>69</v>
      </c>
      <c r="D23" s="25" t="n">
        <v>833</v>
      </c>
      <c r="E23" s="46" t="n">
        <v>2500</v>
      </c>
      <c r="F23" s="47" t="s">
        <v>80</v>
      </c>
    </row>
    <row r="25" customFormat="false" ht="24" hidden="false" customHeight="true" outlineLevel="0" collapsed="false">
      <c r="B25" s="3" t="s">
        <v>81</v>
      </c>
      <c r="C25" s="3"/>
      <c r="D25" s="3"/>
      <c r="E25" s="3"/>
      <c r="F25" s="3"/>
    </row>
    <row r="26" customFormat="false" ht="15" hidden="false" customHeight="false" outlineLevel="0" collapsed="false">
      <c r="B26" s="43" t="s">
        <v>48</v>
      </c>
      <c r="C26" s="43" t="s">
        <v>49</v>
      </c>
      <c r="D26" s="43" t="s">
        <v>50</v>
      </c>
      <c r="E26" s="43" t="s">
        <v>51</v>
      </c>
      <c r="F26" s="43" t="s">
        <v>52</v>
      </c>
    </row>
    <row r="27" customFormat="false" ht="15" hidden="false" customHeight="false" outlineLevel="0" collapsed="false">
      <c r="B27" s="29" t="s">
        <v>82</v>
      </c>
      <c r="C27" s="17" t="s">
        <v>56</v>
      </c>
      <c r="D27" s="21" t="n">
        <v>2400</v>
      </c>
      <c r="E27" s="30" t="n">
        <v>12000</v>
      </c>
      <c r="F27" s="44" t="s">
        <v>83</v>
      </c>
    </row>
    <row r="28" customFormat="false" ht="15" hidden="false" customHeight="false" outlineLevel="0" collapsed="false">
      <c r="B28" s="45" t="s">
        <v>82</v>
      </c>
      <c r="C28" s="22" t="s">
        <v>58</v>
      </c>
      <c r="D28" s="25" t="n">
        <v>4200</v>
      </c>
      <c r="E28" s="46" t="n">
        <v>21000</v>
      </c>
      <c r="F28" s="47" t="s">
        <v>84</v>
      </c>
    </row>
    <row r="29" customFormat="false" ht="15" hidden="false" customHeight="false" outlineLevel="0" collapsed="false">
      <c r="B29" s="29" t="s">
        <v>82</v>
      </c>
      <c r="C29" s="17" t="s">
        <v>60</v>
      </c>
      <c r="D29" s="21" t="n">
        <v>6400</v>
      </c>
      <c r="E29" s="30" t="n">
        <v>32000</v>
      </c>
      <c r="F29" s="44" t="s">
        <v>85</v>
      </c>
    </row>
    <row r="30" customFormat="false" ht="15" hidden="false" customHeight="false" outlineLevel="0" collapsed="false">
      <c r="B30" s="45" t="s">
        <v>82</v>
      </c>
      <c r="C30" s="22" t="s">
        <v>86</v>
      </c>
      <c r="D30" s="25" t="n">
        <v>9000</v>
      </c>
      <c r="E30" s="46" t="n">
        <v>45000</v>
      </c>
      <c r="F30" s="47" t="s">
        <v>66</v>
      </c>
    </row>
    <row r="32" customFormat="false" ht="24" hidden="false" customHeight="true" outlineLevel="0" collapsed="false">
      <c r="B32" s="3" t="s">
        <v>87</v>
      </c>
      <c r="C32" s="3"/>
      <c r="D32" s="3"/>
      <c r="E32" s="3"/>
      <c r="F32" s="3"/>
    </row>
    <row r="33" customFormat="false" ht="15" hidden="false" customHeight="false" outlineLevel="0" collapsed="false">
      <c r="B33" s="43" t="s">
        <v>88</v>
      </c>
      <c r="C33" s="43" t="s">
        <v>89</v>
      </c>
      <c r="D33" s="43" t="s">
        <v>50</v>
      </c>
      <c r="E33" s="43" t="s">
        <v>90</v>
      </c>
      <c r="F33" s="43" t="s">
        <v>91</v>
      </c>
    </row>
    <row r="34" customFormat="false" ht="15" hidden="false" customHeight="false" outlineLevel="0" collapsed="false">
      <c r="B34" s="29" t="s">
        <v>92</v>
      </c>
      <c r="C34" s="17" t="s">
        <v>93</v>
      </c>
      <c r="D34" s="21" t="n">
        <v>5400</v>
      </c>
      <c r="E34" s="17" t="s">
        <v>94</v>
      </c>
      <c r="F34" s="44" t="s">
        <v>95</v>
      </c>
    </row>
    <row r="35" customFormat="false" ht="15" hidden="false" customHeight="false" outlineLevel="0" collapsed="false">
      <c r="B35" s="45" t="s">
        <v>92</v>
      </c>
      <c r="C35" s="22" t="s">
        <v>96</v>
      </c>
      <c r="D35" s="25" t="n">
        <v>9200</v>
      </c>
      <c r="E35" s="22" t="s">
        <v>97</v>
      </c>
      <c r="F35" s="47" t="s">
        <v>98</v>
      </c>
    </row>
    <row r="36" customFormat="false" ht="15" hidden="false" customHeight="false" outlineLevel="0" collapsed="false">
      <c r="B36" s="29" t="s">
        <v>99</v>
      </c>
      <c r="C36" s="17" t="s">
        <v>93</v>
      </c>
      <c r="D36" s="21" t="n">
        <v>5400</v>
      </c>
      <c r="E36" s="17" t="s">
        <v>100</v>
      </c>
      <c r="F36" s="44" t="s">
        <v>101</v>
      </c>
    </row>
    <row r="37" customFormat="false" ht="15" hidden="false" customHeight="false" outlineLevel="0" collapsed="false">
      <c r="B37" s="45" t="s">
        <v>99</v>
      </c>
      <c r="C37" s="22" t="s">
        <v>96</v>
      </c>
      <c r="D37" s="25" t="n">
        <v>9200</v>
      </c>
      <c r="E37" s="22" t="s">
        <v>102</v>
      </c>
      <c r="F37" s="47" t="s">
        <v>103</v>
      </c>
    </row>
    <row r="38" customFormat="false" ht="15" hidden="false" customHeight="false" outlineLevel="0" collapsed="false">
      <c r="B38" s="29" t="s">
        <v>99</v>
      </c>
      <c r="C38" s="17" t="s">
        <v>104</v>
      </c>
      <c r="D38" s="21" t="n">
        <v>13000</v>
      </c>
      <c r="E38" s="17" t="s">
        <v>105</v>
      </c>
      <c r="F38" s="44" t="s">
        <v>106</v>
      </c>
    </row>
    <row r="41" customFormat="false" ht="21.75" hidden="false" customHeight="true" outlineLevel="0" collapsed="false">
      <c r="B41" s="48" t="s">
        <v>107</v>
      </c>
      <c r="C41" s="48"/>
      <c r="D41" s="48"/>
      <c r="E41" s="48"/>
      <c r="F41" s="48"/>
    </row>
    <row r="42" customFormat="false" ht="27.75" hidden="false" customHeight="true" outlineLevel="0" collapsed="false">
      <c r="B42" s="13" t="s">
        <v>108</v>
      </c>
      <c r="C42" s="13"/>
      <c r="D42" s="13"/>
      <c r="E42" s="13"/>
      <c r="F42" s="13"/>
    </row>
    <row r="43" customFormat="false" ht="27.75" hidden="false" customHeight="true" outlineLevel="0" collapsed="false">
      <c r="B43" s="13" t="s">
        <v>109</v>
      </c>
      <c r="C43" s="13"/>
      <c r="D43" s="13"/>
      <c r="E43" s="13"/>
      <c r="F43" s="13"/>
    </row>
    <row r="44" customFormat="false" ht="27.75" hidden="false" customHeight="true" outlineLevel="0" collapsed="false">
      <c r="B44" s="13" t="s">
        <v>110</v>
      </c>
      <c r="C44" s="13"/>
      <c r="D44" s="13"/>
      <c r="E44" s="13"/>
      <c r="F44" s="13"/>
    </row>
    <row r="45" customFormat="false" ht="27.75" hidden="false" customHeight="true" outlineLevel="0" collapsed="false">
      <c r="B45" s="13" t="s">
        <v>111</v>
      </c>
      <c r="C45" s="13"/>
      <c r="D45" s="13"/>
      <c r="E45" s="13"/>
      <c r="F45" s="13"/>
    </row>
    <row r="46" customFormat="false" ht="27.75" hidden="false" customHeight="true" outlineLevel="0" collapsed="false">
      <c r="B46" s="13" t="s">
        <v>112</v>
      </c>
      <c r="C46" s="13"/>
      <c r="D46" s="13"/>
      <c r="E46" s="13"/>
      <c r="F46" s="13"/>
    </row>
    <row r="47" customFormat="false" ht="27.75" hidden="false" customHeight="true" outlineLevel="0" collapsed="false">
      <c r="B47" s="13" t="s">
        <v>113</v>
      </c>
      <c r="C47" s="13"/>
      <c r="D47" s="13"/>
      <c r="E47" s="13"/>
      <c r="F47" s="13"/>
    </row>
    <row r="48" customFormat="false" ht="27.75" hidden="false" customHeight="true" outlineLevel="0" collapsed="false">
      <c r="B48" s="13" t="s">
        <v>114</v>
      </c>
      <c r="C48" s="13"/>
      <c r="D48" s="13"/>
      <c r="E48" s="13"/>
      <c r="F48" s="13"/>
    </row>
    <row r="49" customFormat="false" ht="27.75" hidden="false" customHeight="true" outlineLevel="0" collapsed="false">
      <c r="B49" s="13" t="s">
        <v>115</v>
      </c>
      <c r="C49" s="13"/>
      <c r="D49" s="13"/>
      <c r="E49" s="13"/>
      <c r="F49" s="13"/>
    </row>
    <row r="51" customFormat="false" ht="15" hidden="false" customHeight="false" outlineLevel="0" collapsed="false">
      <c r="B51" s="42" t="s">
        <v>44</v>
      </c>
      <c r="C51" s="42"/>
      <c r="D51" s="42"/>
      <c r="E51" s="42"/>
      <c r="F51" s="42"/>
    </row>
  </sheetData>
  <mergeCells count="16">
    <mergeCell ref="B2:F2"/>
    <mergeCell ref="B3:F3"/>
    <mergeCell ref="B5:F5"/>
    <mergeCell ref="B16:F16"/>
    <mergeCell ref="B25:F25"/>
    <mergeCell ref="B32:F32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1:F5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182CE"/>
    <pageSetUpPr fitToPage="false"/>
  </sheetPr>
  <dimension ref="B1:D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3" min="2" style="0" width="30"/>
    <col collapsed="false" customWidth="true" hidden="false" outlineLevel="0" max="4" min="4" style="0" width="40"/>
    <col collapsed="false" customWidth="true" hidden="false" outlineLevel="0" max="5" min="5" style="0" width="3"/>
  </cols>
  <sheetData>
    <row r="1" customFormat="false" ht="7.5" hidden="false" customHeight="true" outlineLevel="0" collapsed="false"/>
    <row r="2" customFormat="false" ht="36" hidden="false" customHeight="true" outlineLevel="0" collapsed="false">
      <c r="B2" s="1" t="s">
        <v>116</v>
      </c>
      <c r="C2" s="1"/>
      <c r="D2" s="1"/>
    </row>
    <row r="3" customFormat="false" ht="19.5" hidden="false" customHeight="true" outlineLevel="0" collapsed="false">
      <c r="B3" s="2" t="s">
        <v>117</v>
      </c>
      <c r="C3" s="2"/>
      <c r="D3" s="2"/>
    </row>
    <row r="5" customFormat="false" ht="15" hidden="false" customHeight="false" outlineLevel="0" collapsed="false">
      <c r="B5" s="16" t="s">
        <v>118</v>
      </c>
      <c r="C5" s="16" t="s">
        <v>119</v>
      </c>
      <c r="D5" s="16" t="s">
        <v>120</v>
      </c>
    </row>
    <row r="6" customFormat="false" ht="31.5" hidden="false" customHeight="true" outlineLevel="0" collapsed="false">
      <c r="B6" s="49" t="s">
        <v>121</v>
      </c>
      <c r="C6" s="50" t="s">
        <v>122</v>
      </c>
      <c r="D6" s="51" t="s">
        <v>123</v>
      </c>
    </row>
    <row r="7" customFormat="false" ht="31.5" hidden="false" customHeight="true" outlineLevel="0" collapsed="false">
      <c r="B7" s="52" t="s">
        <v>124</v>
      </c>
      <c r="C7" s="53" t="s">
        <v>125</v>
      </c>
      <c r="D7" s="54" t="s">
        <v>126</v>
      </c>
    </row>
    <row r="8" customFormat="false" ht="31.5" hidden="false" customHeight="true" outlineLevel="0" collapsed="false">
      <c r="B8" s="49" t="s">
        <v>127</v>
      </c>
      <c r="C8" s="50" t="s">
        <v>125</v>
      </c>
      <c r="D8" s="51" t="s">
        <v>128</v>
      </c>
    </row>
    <row r="9" customFormat="false" ht="31.5" hidden="false" customHeight="true" outlineLevel="0" collapsed="false">
      <c r="B9" s="52" t="s">
        <v>129</v>
      </c>
      <c r="C9" s="55" t="s">
        <v>130</v>
      </c>
      <c r="D9" s="54" t="s">
        <v>131</v>
      </c>
    </row>
    <row r="12" customFormat="false" ht="24" hidden="false" customHeight="true" outlineLevel="0" collapsed="false">
      <c r="B12" s="3" t="s">
        <v>132</v>
      </c>
      <c r="C12" s="3"/>
      <c r="D12" s="3"/>
    </row>
    <row r="13" customFormat="false" ht="15" hidden="false" customHeight="false" outlineLevel="0" collapsed="false">
      <c r="B13" s="43" t="s">
        <v>133</v>
      </c>
      <c r="C13" s="43" t="s">
        <v>134</v>
      </c>
      <c r="D13" s="43" t="s">
        <v>135</v>
      </c>
    </row>
    <row r="14" customFormat="false" ht="27.75" hidden="false" customHeight="true" outlineLevel="0" collapsed="false">
      <c r="B14" s="49" t="s">
        <v>136</v>
      </c>
      <c r="C14" s="50" t="s">
        <v>137</v>
      </c>
      <c r="D14" s="51" t="s">
        <v>138</v>
      </c>
    </row>
    <row r="15" customFormat="false" ht="27.75" hidden="false" customHeight="true" outlineLevel="0" collapsed="false">
      <c r="B15" s="52" t="s">
        <v>139</v>
      </c>
      <c r="C15" s="53" t="s">
        <v>140</v>
      </c>
      <c r="D15" s="54" t="s">
        <v>141</v>
      </c>
    </row>
    <row r="16" customFormat="false" ht="27.75" hidden="false" customHeight="true" outlineLevel="0" collapsed="false">
      <c r="B16" s="49" t="s">
        <v>142</v>
      </c>
      <c r="C16" s="50" t="s">
        <v>140</v>
      </c>
      <c r="D16" s="51" t="s">
        <v>143</v>
      </c>
    </row>
    <row r="17" customFormat="false" ht="27.75" hidden="false" customHeight="true" outlineLevel="0" collapsed="false">
      <c r="B17" s="52" t="s">
        <v>144</v>
      </c>
      <c r="C17" s="53" t="s">
        <v>145</v>
      </c>
      <c r="D17" s="54" t="s">
        <v>146</v>
      </c>
    </row>
    <row r="18" customFormat="false" ht="27.75" hidden="false" customHeight="true" outlineLevel="0" collapsed="false">
      <c r="B18" s="49" t="s">
        <v>147</v>
      </c>
      <c r="C18" s="50" t="s">
        <v>148</v>
      </c>
      <c r="D18" s="51" t="s">
        <v>149</v>
      </c>
    </row>
    <row r="19" customFormat="false" ht="27.75" hidden="false" customHeight="true" outlineLevel="0" collapsed="false">
      <c r="B19" s="52" t="s">
        <v>150</v>
      </c>
      <c r="C19" s="53" t="s">
        <v>151</v>
      </c>
      <c r="D19" s="54" t="s">
        <v>152</v>
      </c>
    </row>
    <row r="22" customFormat="false" ht="15" hidden="false" customHeight="false" outlineLevel="0" collapsed="false">
      <c r="B22" s="42" t="s">
        <v>44</v>
      </c>
      <c r="C22" s="42"/>
      <c r="D22" s="42"/>
    </row>
  </sheetData>
  <mergeCells count="4">
    <mergeCell ref="B2:D2"/>
    <mergeCell ref="B3:D3"/>
    <mergeCell ref="B12:D12"/>
    <mergeCell ref="B22:D2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2026-02-01T17:56:07Z</dcterms:created>
  <dc:creator>openpyxl</dc:creator>
  <dc:description/>
  <dc:language>en-US</dc:language>
  <cp:lastModifiedBy/>
  <dcterms:modified xsi:type="dcterms:W3CDTF">2026-02-01T17:56:07Z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