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overage Calculator" sheetId="1" state="visible" r:id="rId3"/>
    <sheet name="Industry Benchmarks" sheetId="2" state="visible" r:id="rId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<sst xmlns="http://schemas.openxmlformats.org/spreadsheetml/2006/main" count="159" uniqueCount="147">
  <si>
    <t xml:space="preserve">CYBER INSURANCE COVERAGE LIMITS CALCULATOR</t>
  </si>
  <si>
    <t xml:space="preserve">First Underwriters Insurance Brokers  |  Independent Brokers &amp; Risk Managers  |  (425) 242-5357</t>
  </si>
  <si>
    <t xml:space="preserve">HOW TO USE: Enter your business data in the YELLOW cells below. The calculator will estimate your recommended coverage limits.</t>
  </si>
  <si>
    <t xml:space="preserve">This tool provides estimates only. Your independent broker will refine these recommendations based on your full risk profile.</t>
  </si>
  <si>
    <t xml:space="preserve">SECTION 1: BUSINESS PROFILE</t>
  </si>
  <si>
    <t xml:space="preserve">Input Field</t>
  </si>
  <si>
    <t xml:space="preserve">Your Data</t>
  </si>
  <si>
    <t xml:space="preserve">Unit</t>
  </si>
  <si>
    <t xml:space="preserve">Notes</t>
  </si>
  <si>
    <t xml:space="preserve">Annual Revenue</t>
  </si>
  <si>
    <t xml:space="preserve">USD ($)</t>
  </si>
  <si>
    <t xml:space="preserve">Total annual gross revenue</t>
  </si>
  <si>
    <t xml:space="preserve">Number of Employees</t>
  </si>
  <si>
    <t xml:space="preserve">Count</t>
  </si>
  <si>
    <t xml:space="preserve">Full-time and part-time</t>
  </si>
  <si>
    <t xml:space="preserve">Number of Sensitive Records</t>
  </si>
  <si>
    <t xml:space="preserve">PII, PHI, financial records, etc.</t>
  </si>
  <si>
    <t xml:space="preserve">Industry Sector</t>
  </si>
  <si>
    <t xml:space="preserve">(Select)</t>
  </si>
  <si>
    <t xml:space="preserve">Healthcare, Finance, Retail, Tech, Manufacturing, Other</t>
  </si>
  <si>
    <t xml:space="preserve">Percentage of Revenue from Digital/Online</t>
  </si>
  <si>
    <t xml:space="preserve">%</t>
  </si>
  <si>
    <t xml:space="preserve">E-commerce, SaaS, digital services</t>
  </si>
  <si>
    <t xml:space="preserve">Number of Third-Party Vendors with Data Access</t>
  </si>
  <si>
    <t xml:space="preserve">Vendors who access your systems or data</t>
  </si>
  <si>
    <t xml:space="preserve">Prior Cyber Incidents (Past 3 Years)</t>
  </si>
  <si>
    <t xml:space="preserve">Breaches, ransomware, phishing losses</t>
  </si>
  <si>
    <t xml:space="preserve">SECTION 2: RISK FACTOR SCORING (Auto-Calculated)</t>
  </si>
  <si>
    <t xml:space="preserve">Risk Factor</t>
  </si>
  <si>
    <t xml:space="preserve">Score (1-5)</t>
  </si>
  <si>
    <t xml:space="preserve">Weight</t>
  </si>
  <si>
    <t xml:space="preserve">Weighted Score</t>
  </si>
  <si>
    <t xml:space="preserve">Revenue Exposure</t>
  </si>
  <si>
    <t xml:space="preserve">20%</t>
  </si>
  <si>
    <t xml:space="preserve">Data Volume Risk</t>
  </si>
  <si>
    <t xml:space="preserve">25%</t>
  </si>
  <si>
    <t xml:space="preserve">Digital Dependency</t>
  </si>
  <si>
    <t xml:space="preserve">15%</t>
  </si>
  <si>
    <t xml:space="preserve">Third-Party Exposure</t>
  </si>
  <si>
    <t xml:space="preserve">Workforce Scale</t>
  </si>
  <si>
    <t xml:space="preserve">10%</t>
  </si>
  <si>
    <t xml:space="preserve">Incident History</t>
  </si>
  <si>
    <t xml:space="preserve">COMPOSITE RISK SCORE</t>
  </si>
  <si>
    <t xml:space="preserve">SECTION 3: RECOMMENDED COVERAGE LIMITS</t>
  </si>
  <si>
    <t xml:space="preserve">Coverage Type</t>
  </si>
  <si>
    <t xml:space="preserve">Estimated Minimum</t>
  </si>
  <si>
    <t xml:space="preserve">Recommended Limit</t>
  </si>
  <si>
    <t xml:space="preserve">Coverage Description</t>
  </si>
  <si>
    <t xml:space="preserve">Aggregate Policy Limit</t>
  </si>
  <si>
    <t xml:space="preserve">Overall maximum the policy will pay</t>
  </si>
  <si>
    <t xml:space="preserve">Business Interruption</t>
  </si>
  <si>
    <t xml:space="preserve">Lost income + extra expense from system outage</t>
  </si>
  <si>
    <t xml:space="preserve">Data Breach Response</t>
  </si>
  <si>
    <t xml:space="preserve">Notification, forensics, credit monitoring, PR</t>
  </si>
  <si>
    <t xml:space="preserve">Ransomware / Cyber Extortion</t>
  </si>
  <si>
    <t xml:space="preserve">Ransom payments, negotiation, remediation</t>
  </si>
  <si>
    <t xml:space="preserve">Regulatory Defense &amp; Penalties</t>
  </si>
  <si>
    <t xml:space="preserve">Fines, penalties, legal defense from regulators</t>
  </si>
  <si>
    <t xml:space="preserve">Social Engineering / Funds Transfer</t>
  </si>
  <si>
    <t xml:space="preserve">Fraudulent wire transfers, invoice manipulation</t>
  </si>
  <si>
    <t xml:space="preserve">Privacy Liability</t>
  </si>
  <si>
    <t xml:space="preserve">Defense &amp; damages for privacy claims</t>
  </si>
  <si>
    <t xml:space="preserve">Network Security Liability</t>
  </si>
  <si>
    <t xml:space="preserve">Third-party claims from your network failure</t>
  </si>
  <si>
    <t xml:space="preserve">SECTION 4: ESTIMATED BREACH COST ANALYSIS</t>
  </si>
  <si>
    <t xml:space="preserve">Cost Component</t>
  </si>
  <si>
    <t xml:space="preserve">Per-Record Cost</t>
  </si>
  <si>
    <t xml:space="preserve">Your Estimated Total</t>
  </si>
  <si>
    <t xml:space="preserve">Source / Benchmark</t>
  </si>
  <si>
    <t xml:space="preserve">Detection &amp; Escalation</t>
  </si>
  <si>
    <t xml:space="preserve">IBM Cost of a Data Breach 2024</t>
  </si>
  <si>
    <t xml:space="preserve">Notification Costs</t>
  </si>
  <si>
    <t xml:space="preserve">Post-Breach Response</t>
  </si>
  <si>
    <t xml:space="preserve">IBM / Ponemon Institute</t>
  </si>
  <si>
    <t xml:space="preserve">Lost Business (Churn, Reputation)</t>
  </si>
  <si>
    <t xml:space="preserve">Regulatory Fines (Estimated)</t>
  </si>
  <si>
    <t xml:space="preserve">Varies by jurisdiction &amp; industry</t>
  </si>
  <si>
    <t xml:space="preserve">TOTAL ESTIMATED BREACH COST</t>
  </si>
  <si>
    <t xml:space="preserve">Per Record:</t>
  </si>
  <si>
    <t xml:space="preserve">SECTION 5: DEDUCTIBLE OPTIONS COMPARISON</t>
  </si>
  <si>
    <t xml:space="preserve">Deductible Level</t>
  </si>
  <si>
    <t xml:space="preserve">Typical Premium Impact</t>
  </si>
  <si>
    <t xml:space="preserve">Your Cash-Flow Exposure</t>
  </si>
  <si>
    <t xml:space="preserve">Best For</t>
  </si>
  <si>
    <t xml:space="preserve">$5,000</t>
  </si>
  <si>
    <t xml:space="preserve">Baseline (Highest Premium)</t>
  </si>
  <si>
    <t xml:space="preserve">Small businesses, low risk tolerance</t>
  </si>
  <si>
    <t xml:space="preserve">$10,000</t>
  </si>
  <si>
    <t xml:space="preserve">~5-10% savings</t>
  </si>
  <si>
    <t xml:space="preserve">Small-mid businesses, moderate tolerance</t>
  </si>
  <si>
    <t xml:space="preserve">$25,000</t>
  </si>
  <si>
    <t xml:space="preserve">~10-20% savings</t>
  </si>
  <si>
    <t xml:space="preserve">Mid-size businesses, adequate reserves</t>
  </si>
  <si>
    <t xml:space="preserve">$50,000</t>
  </si>
  <si>
    <t xml:space="preserve">~20-30% savings</t>
  </si>
  <si>
    <t xml:space="preserve">Larger businesses, strong cash position</t>
  </si>
  <si>
    <t xml:space="preserve">$100,000</t>
  </si>
  <si>
    <t xml:space="preserve">~30-40% savings</t>
  </si>
  <si>
    <t xml:space="preserve">Large enterprises, high self-insured retention</t>
  </si>
  <si>
    <t xml:space="preserve">IMPORTANT DISCLAIMER</t>
  </si>
  <si>
    <t xml:space="preserve">This calculator provides general estimates based on industry benchmarks and the data you provide. Actual coverage needs, policy terms, and premiums vary significantly based on your full risk profile, industry, claims history, and carrier underwriting. As your independent insurance broker, First Underwriters will conduct a thorough analysis to recommend coverage tailored specifically to your business. Contact us at (425) 242-5357 or visit www.firstunderwriters.com.</t>
  </si>
  <si>
    <t xml:space="preserve">© 2026 First Underwriters Insurance Brokers  |  4055 Lake Washington Blvd NE, Suite 100, Kirkland, WA 98033</t>
  </si>
  <si>
    <t xml:space="preserve">INDUSTRY BENCHMARK DATA — CYBER BREACH COSTS &amp; FREQUENCY</t>
  </si>
  <si>
    <t xml:space="preserve">Source: IBM Cost of a Data Breach Report 2024 / Verizon DBIR 2024  |  First Underwriters Insurance Brokers</t>
  </si>
  <si>
    <t xml:space="preserve">Industry</t>
  </si>
  <si>
    <t xml:space="preserve">Avg. Cost Per Breach</t>
  </si>
  <si>
    <t xml:space="preserve">Avg. Cost Per Record</t>
  </si>
  <si>
    <t xml:space="preserve">Avg. Time to Identify (Days)</t>
  </si>
  <si>
    <t xml:space="preserve">Avg. Time to Contain (Days)</t>
  </si>
  <si>
    <t xml:space="preserve">Healthcare</t>
  </si>
  <si>
    <t xml:space="preserve">$10,930,000</t>
  </si>
  <si>
    <t xml:space="preserve">$495</t>
  </si>
  <si>
    <t xml:space="preserve">Financial Services</t>
  </si>
  <si>
    <t xml:space="preserve">$6,080,000</t>
  </si>
  <si>
    <t xml:space="preserve">$228</t>
  </si>
  <si>
    <t xml:space="preserve">Technology</t>
  </si>
  <si>
    <t xml:space="preserve">$5,450,000</t>
  </si>
  <si>
    <t xml:space="preserve">$191</t>
  </si>
  <si>
    <t xml:space="preserve">Professional Services</t>
  </si>
  <si>
    <t xml:space="preserve">$5,230,000</t>
  </si>
  <si>
    <t xml:space="preserve">$198</t>
  </si>
  <si>
    <t xml:space="preserve">Energy / Utilities</t>
  </si>
  <si>
    <t xml:space="preserve">$4,720,000</t>
  </si>
  <si>
    <t xml:space="preserve">$204</t>
  </si>
  <si>
    <t xml:space="preserve">Manufacturing</t>
  </si>
  <si>
    <t xml:space="preserve">$4,470,000</t>
  </si>
  <si>
    <t xml:space="preserve">$188</t>
  </si>
  <si>
    <t xml:space="preserve">Retail / E-Commerce</t>
  </si>
  <si>
    <t xml:space="preserve">$3,910,000</t>
  </si>
  <si>
    <t xml:space="preserve">$176</t>
  </si>
  <si>
    <t xml:space="preserve">Education</t>
  </si>
  <si>
    <t xml:space="preserve">$3,650,000</t>
  </si>
  <si>
    <t xml:space="preserve">$173</t>
  </si>
  <si>
    <t xml:space="preserve">Transportation / Logistics</t>
  </si>
  <si>
    <t xml:space="preserve">$3,580,000</t>
  </si>
  <si>
    <t xml:space="preserve">$168</t>
  </si>
  <si>
    <t xml:space="preserve">Hospitality</t>
  </si>
  <si>
    <t xml:space="preserve">$3,360,000</t>
  </si>
  <si>
    <t xml:space="preserve">$160</t>
  </si>
  <si>
    <t xml:space="preserve">Construction</t>
  </si>
  <si>
    <t xml:space="preserve">$2,980,000</t>
  </si>
  <si>
    <t xml:space="preserve">$152</t>
  </si>
  <si>
    <t xml:space="preserve">GLOBAL AVERAGE</t>
  </si>
  <si>
    <t xml:space="preserve">$4,880,000</t>
  </si>
  <si>
    <t xml:space="preserve">$195</t>
  </si>
  <si>
    <t xml:space="preserve">Note: Benchmarks are approximate and sourced from publicly available industry reports. Actual costs vary significantly based on breach scope, response speed, and existing controls. Use these figures as a starting point — not a substitute for a professional risk assessment.</t>
  </si>
  <si>
    <t xml:space="preserve">© 2026 First Underwriters Insurance Brokers  |  (425) 242-5357  |  www.firstunderwriters.com</t>
  </si>
</sst>
</file>

<file path=xl/styles.xml><?xml version="1.0" encoding="utf-8"?>
<styleSheet xmlns="http://schemas.openxmlformats.org/spreadsheetml/2006/main">
  <numFmts count="6">
    <numFmt numFmtId="164" formatCode="General"/>
    <numFmt numFmtId="165" formatCode="\$#,##0"/>
    <numFmt numFmtId="166" formatCode="#,##0"/>
    <numFmt numFmtId="167" formatCode="0.0%"/>
    <numFmt numFmtId="168" formatCode="0"/>
    <numFmt numFmtId="169" formatCode="0.00"/>
  </numFmts>
  <fonts count="24">
    <font>
      <sz val="11"/>
      <color theme="1"/>
      <name val="Calibri"/>
      <family val="2"/>
      <charset val="1"/>
    </font>
    <font>
      <sz val="10"/>
      <name val="Arial"/>
      <family val="0"/>
    </font>
    <font>
      <sz val="10"/>
      <name val="Arial"/>
      <family val="0"/>
    </font>
    <font>
      <sz val="10"/>
      <name val="Arial"/>
      <family val="0"/>
    </font>
    <font>
      <b val="true"/>
      <sz val="12"/>
      <color rgb="FFFFFFFF"/>
      <name val="Arial"/>
      <family val="0"/>
      <charset val="1"/>
    </font>
    <font>
      <sz val="8"/>
      <color rgb="FFC5D9F5"/>
      <name val="Arial"/>
      <family val="0"/>
      <charset val="1"/>
    </font>
    <font>
      <sz val="11"/>
      <name val="Cambria"/>
      <family val="0"/>
      <charset val="1"/>
    </font>
    <font>
      <b val="true"/>
      <sz val="9"/>
      <color rgb="FF1B2A4A"/>
      <name val="Arial"/>
      <family val="0"/>
      <charset val="1"/>
    </font>
    <font>
      <i val="true"/>
      <sz val="8"/>
      <color rgb="FF777777"/>
      <name val="Arial"/>
      <family val="0"/>
      <charset val="1"/>
    </font>
    <font>
      <b val="true"/>
      <sz val="10"/>
      <color rgb="FFFFFFFF"/>
      <name val="Arial"/>
      <family val="0"/>
      <charset val="1"/>
    </font>
    <font>
      <b val="true"/>
      <sz val="10"/>
      <color rgb="FF333333"/>
      <name val="Arial"/>
      <family val="0"/>
      <charset val="1"/>
    </font>
    <font>
      <sz val="10"/>
      <color rgb="FF0000FF"/>
      <name val="Arial"/>
      <family val="0"/>
      <charset val="1"/>
    </font>
    <font>
      <sz val="8"/>
      <color rgb="FF777777"/>
      <name val="Arial"/>
      <family val="0"/>
      <charset val="1"/>
    </font>
    <font>
      <sz val="10"/>
      <color rgb="FF333333"/>
      <name val="Arial"/>
      <family val="0"/>
      <charset val="1"/>
    </font>
    <font>
      <sz val="10"/>
      <color rgb="FF000000"/>
      <name val="Arial"/>
      <family val="0"/>
      <charset val="1"/>
    </font>
    <font>
      <b val="true"/>
      <sz val="11"/>
      <color rgb="FF1B2A4A"/>
      <name val="Arial"/>
      <family val="0"/>
      <charset val="1"/>
    </font>
    <font>
      <b val="true"/>
      <sz val="11"/>
      <color rgb="FFC62828"/>
      <name val="Arial"/>
      <family val="0"/>
      <charset val="1"/>
    </font>
    <font>
      <b val="true"/>
      <sz val="10"/>
      <color rgb="FF000000"/>
      <name val="Arial"/>
      <family val="0"/>
      <charset val="1"/>
    </font>
    <font>
      <i val="true"/>
      <sz val="9"/>
      <color rgb="FF1B2A4A"/>
      <name val="Arial"/>
      <family val="0"/>
      <charset val="1"/>
    </font>
    <font>
      <b val="true"/>
      <sz val="9"/>
      <color rgb="FFC62828"/>
      <name val="Arial"/>
      <family val="0"/>
      <charset val="1"/>
    </font>
    <font>
      <sz val="8"/>
      <color rgb="FF333333"/>
      <name val="Arial"/>
      <family val="0"/>
      <charset val="1"/>
    </font>
    <font>
      <sz val="7"/>
      <color rgb="FF777777"/>
      <name val="Arial"/>
      <family val="0"/>
      <charset val="1"/>
    </font>
    <font>
      <b val="true"/>
      <sz val="9"/>
      <color rgb="FFFFFFFF"/>
      <name val="Arial"/>
      <family val="0"/>
      <charset val="1"/>
    </font>
    <font>
      <b val="true"/>
      <sz val="10"/>
      <color rgb="FF1B2A4A"/>
      <name val="Arial"/>
      <family val="0"/>
      <charset val="1"/>
    </font>
  </fonts>
  <fills count="11">
    <fill>
      <patternFill patternType="none"/>
    </fill>
    <fill>
      <patternFill patternType="gray125"/>
    </fill>
    <fill>
      <patternFill patternType="solid">
        <fgColor rgb="FF1B2A4A"/>
        <bgColor rgb="FF333333"/>
      </patternFill>
    </fill>
    <fill>
      <patternFill patternType="solid">
        <fgColor rgb="FF3B7DD8"/>
        <bgColor rgb="FF666699"/>
      </patternFill>
    </fill>
    <fill>
      <patternFill patternType="solid">
        <fgColor rgb="FFE8F0FE"/>
        <bgColor rgb="FFE8F5E9"/>
      </patternFill>
    </fill>
    <fill>
      <patternFill patternType="solid">
        <fgColor rgb="FFFFFFFF"/>
        <bgColor rgb="FFFFF9E6"/>
      </patternFill>
    </fill>
    <fill>
      <patternFill patternType="solid">
        <fgColor rgb="FFC5D9F5"/>
        <bgColor rgb="FFCCCCCC"/>
      </patternFill>
    </fill>
    <fill>
      <patternFill patternType="solid">
        <fgColor rgb="FFFFF9E6"/>
        <bgColor rgb="FFFFF3E0"/>
      </patternFill>
    </fill>
    <fill>
      <patternFill patternType="solid">
        <fgColor rgb="FFF5F5F5"/>
        <bgColor rgb="FFFFF9E6"/>
      </patternFill>
    </fill>
    <fill>
      <patternFill patternType="solid">
        <fgColor rgb="FFE8F5E9"/>
        <bgColor rgb="FFE8F0FE"/>
      </patternFill>
    </fill>
    <fill>
      <patternFill patternType="solid">
        <fgColor rgb="FFFFEBEE"/>
        <bgColor rgb="FFFFF3E0"/>
      </patternFill>
    </fill>
  </fills>
  <borders count="3">
    <border diagonalUp="false" diagonalDown="false">
      <left/>
      <right/>
      <top/>
      <bottom/>
      <diagonal/>
    </border>
    <border diagonalUp="false" diagonalDown="false">
      <left style="thin">
        <color rgb="FFCCCCCC"/>
      </left>
      <right style="thin">
        <color rgb="FFCCCCCC"/>
      </right>
      <top style="thin">
        <color rgb="FFCCCCCC"/>
      </top>
      <bottom style="thin">
        <color rgb="FFCCCCCC"/>
      </bottom>
      <diagonal/>
    </border>
    <border diagonalUp="false" diagonalDown="false">
      <left/>
      <right/>
      <top/>
      <bottom style="medium">
        <color rgb="FF1B2A4A"/>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center" vertical="center" textRotation="0" wrapText="true" indent="0" shrinkToFit="false"/>
      <protection locked="true" hidden="false"/>
    </xf>
    <xf numFmtId="164" fontId="5" fillId="2" borderId="0" xfId="0" applyFont="true" applyBorder="true" applyAlignment="true" applyProtection="false">
      <alignment horizontal="center" vertical="center" textRotation="0" wrapText="true" indent="0" shrinkToFit="false"/>
      <protection locked="true" hidden="false"/>
    </xf>
    <xf numFmtId="164" fontId="6" fillId="3" borderId="0" xfId="0" applyFont="true" applyBorder="true" applyAlignment="true" applyProtection="false">
      <alignment horizontal="center" vertical="center" textRotation="0" wrapText="true" indent="0" shrinkToFit="false"/>
      <protection locked="true" hidden="false"/>
    </xf>
    <xf numFmtId="164" fontId="7" fillId="4" borderId="0" xfId="0" applyFont="true" applyBorder="true" applyAlignment="true" applyProtection="false">
      <alignment horizontal="left" vertical="center" textRotation="0" wrapText="true" indent="0" shrinkToFit="false"/>
      <protection locked="true" hidden="false"/>
    </xf>
    <xf numFmtId="164" fontId="8" fillId="5" borderId="0" xfId="0" applyFont="true" applyBorder="true" applyAlignment="true" applyProtection="false">
      <alignment horizontal="left" vertical="center" textRotation="0" wrapText="true" indent="0" shrinkToFit="false"/>
      <protection locked="true" hidden="false"/>
    </xf>
    <xf numFmtId="164" fontId="9" fillId="3" borderId="0" xfId="0" applyFont="true" applyBorder="true" applyAlignment="true" applyProtection="false">
      <alignment horizontal="left" vertical="center" textRotation="0" wrapText="false" indent="0" shrinkToFit="false"/>
      <protection locked="true" hidden="false"/>
    </xf>
    <xf numFmtId="164" fontId="7" fillId="6" borderId="1" xfId="0" applyFont="true" applyBorder="true" applyAlignment="true" applyProtection="false">
      <alignment horizontal="center" vertical="center" textRotation="0" wrapText="true" indent="0" shrinkToFit="false"/>
      <protection locked="true" hidden="false"/>
    </xf>
    <xf numFmtId="164" fontId="10" fillId="5" borderId="1" xfId="0" applyFont="true" applyBorder="true" applyAlignment="true" applyProtection="false">
      <alignment horizontal="left" vertical="center" textRotation="0" wrapText="true" indent="1" shrinkToFit="false"/>
      <protection locked="true" hidden="false"/>
    </xf>
    <xf numFmtId="165" fontId="11" fillId="7" borderId="1" xfId="0" applyFont="true" applyBorder="true" applyAlignment="true" applyProtection="false">
      <alignment horizontal="center" vertical="center" textRotation="0" wrapText="true" indent="0" shrinkToFit="false"/>
      <protection locked="true" hidden="false"/>
    </xf>
    <xf numFmtId="164" fontId="12" fillId="8" borderId="1" xfId="0" applyFont="true" applyBorder="true" applyAlignment="true" applyProtection="false">
      <alignment horizontal="center" vertical="center" textRotation="0" wrapText="true" indent="0" shrinkToFit="false"/>
      <protection locked="true" hidden="false"/>
    </xf>
    <xf numFmtId="164" fontId="8" fillId="5" borderId="1" xfId="0" applyFont="true" applyBorder="true" applyAlignment="true" applyProtection="false">
      <alignment horizontal="left" vertical="center" textRotation="0" wrapText="true" indent="0" shrinkToFit="false"/>
      <protection locked="true" hidden="false"/>
    </xf>
    <xf numFmtId="166" fontId="11" fillId="7" borderId="1" xfId="0" applyFont="true" applyBorder="true" applyAlignment="true" applyProtection="false">
      <alignment horizontal="center" vertical="center" textRotation="0" wrapText="true" indent="0" shrinkToFit="false"/>
      <protection locked="true" hidden="false"/>
    </xf>
    <xf numFmtId="167" fontId="11" fillId="7" borderId="1" xfId="0" applyFont="true" applyBorder="true" applyAlignment="true" applyProtection="false">
      <alignment horizontal="center" vertical="center" textRotation="0" wrapText="true" indent="0" shrinkToFit="false"/>
      <protection locked="true" hidden="false"/>
    </xf>
    <xf numFmtId="164" fontId="13" fillId="5" borderId="1" xfId="0" applyFont="true" applyBorder="true" applyAlignment="true" applyProtection="false">
      <alignment horizontal="left" vertical="center" textRotation="0" wrapText="true" indent="1" shrinkToFit="false"/>
      <protection locked="true" hidden="false"/>
    </xf>
    <xf numFmtId="168" fontId="14" fillId="8" borderId="1" xfId="0" applyFont="true" applyBorder="true" applyAlignment="true" applyProtection="false">
      <alignment horizontal="center" vertical="center" textRotation="0" wrapText="true" indent="0" shrinkToFit="false"/>
      <protection locked="true" hidden="false"/>
    </xf>
    <xf numFmtId="164" fontId="14" fillId="8" borderId="1" xfId="0" applyFont="true" applyBorder="true" applyAlignment="true" applyProtection="false">
      <alignment horizontal="center" vertical="center" textRotation="0" wrapText="true" indent="0" shrinkToFit="false"/>
      <protection locked="true" hidden="false"/>
    </xf>
    <xf numFmtId="169" fontId="14" fillId="5" borderId="1" xfId="0" applyFont="true" applyBorder="true" applyAlignment="true" applyProtection="false">
      <alignment horizontal="center" vertical="center" textRotation="0" wrapText="true" indent="0" shrinkToFit="false"/>
      <protection locked="true" hidden="false"/>
    </xf>
    <xf numFmtId="164" fontId="15" fillId="4" borderId="2" xfId="0" applyFont="true" applyBorder="true" applyAlignment="true" applyProtection="false">
      <alignment horizontal="left" vertical="center" textRotation="0" wrapText="true" indent="1" shrinkToFit="false"/>
      <protection locked="true" hidden="false"/>
    </xf>
    <xf numFmtId="169" fontId="15" fillId="4" borderId="2" xfId="0" applyFont="true" applyBorder="true" applyAlignment="true" applyProtection="false">
      <alignment horizontal="center" vertical="center" textRotation="0" wrapText="true" indent="0" shrinkToFit="false"/>
      <protection locked="true" hidden="false"/>
    </xf>
    <xf numFmtId="164" fontId="0" fillId="4" borderId="2" xfId="0" applyFont="false" applyBorder="true" applyAlignment="false" applyProtection="false">
      <alignment horizontal="general" vertical="bottom" textRotation="0" wrapText="false" indent="0" shrinkToFit="false"/>
      <protection locked="true" hidden="false"/>
    </xf>
    <xf numFmtId="164" fontId="16" fillId="4" borderId="2" xfId="0" applyFont="true" applyBorder="true" applyAlignment="true" applyProtection="false">
      <alignment horizontal="center" vertical="center" textRotation="0" wrapText="true" indent="0" shrinkToFit="false"/>
      <protection locked="true" hidden="false"/>
    </xf>
    <xf numFmtId="165" fontId="14" fillId="8" borderId="1" xfId="0" applyFont="true" applyBorder="true" applyAlignment="true" applyProtection="false">
      <alignment horizontal="center" vertical="center" textRotation="0" wrapText="true" indent="0" shrinkToFit="false"/>
      <protection locked="true" hidden="false"/>
    </xf>
    <xf numFmtId="165" fontId="17" fillId="9" borderId="1" xfId="0" applyFont="true" applyBorder="true" applyAlignment="true" applyProtection="false">
      <alignment horizontal="center" vertical="center" textRotation="0" wrapText="true" indent="0" shrinkToFit="false"/>
      <protection locked="true" hidden="false"/>
    </xf>
    <xf numFmtId="165" fontId="14" fillId="5" borderId="1" xfId="0" applyFont="true" applyBorder="true" applyAlignment="true" applyProtection="false">
      <alignment horizontal="center" vertical="center" textRotation="0" wrapText="true" indent="0" shrinkToFit="false"/>
      <protection locked="true" hidden="false"/>
    </xf>
    <xf numFmtId="164" fontId="8" fillId="8" borderId="1" xfId="0" applyFont="true" applyBorder="true" applyAlignment="true" applyProtection="false">
      <alignment horizontal="left" vertical="center" textRotation="0" wrapText="true" indent="0" shrinkToFit="false"/>
      <protection locked="true" hidden="false"/>
    </xf>
    <xf numFmtId="164" fontId="7" fillId="4" borderId="2" xfId="0" applyFont="true" applyBorder="true" applyAlignment="true" applyProtection="false">
      <alignment horizontal="center" vertical="center" textRotation="0" wrapText="true" indent="0" shrinkToFit="false"/>
      <protection locked="true" hidden="false"/>
    </xf>
    <xf numFmtId="165" fontId="15" fillId="4" borderId="2" xfId="0" applyFont="true" applyBorder="true" applyAlignment="true" applyProtection="false">
      <alignment horizontal="center" vertical="center" textRotation="0" wrapText="true" indent="0" shrinkToFit="false"/>
      <protection locked="true" hidden="false"/>
    </xf>
    <xf numFmtId="164" fontId="18" fillId="4" borderId="2" xfId="0" applyFont="true" applyBorder="true" applyAlignment="true" applyProtection="false">
      <alignment horizontal="left" vertical="center" textRotation="0" wrapText="true" indent="0" shrinkToFit="false"/>
      <protection locked="true" hidden="false"/>
    </xf>
    <xf numFmtId="164" fontId="10" fillId="5" borderId="1" xfId="0" applyFont="true" applyBorder="true" applyAlignment="true" applyProtection="false">
      <alignment horizontal="center" vertical="center" textRotation="0" wrapText="true" indent="0" shrinkToFit="false"/>
      <protection locked="true" hidden="false"/>
    </xf>
    <xf numFmtId="164" fontId="13" fillId="8" borderId="1" xfId="0" applyFont="true" applyBorder="true" applyAlignment="true" applyProtection="false">
      <alignment horizontal="center" vertical="center" textRotation="0" wrapText="tru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4" fontId="19" fillId="10" borderId="0" xfId="0" applyFont="true" applyBorder="true" applyAlignment="true" applyProtection="false">
      <alignment horizontal="left" vertical="center" textRotation="0" wrapText="false" indent="0" shrinkToFit="false"/>
      <protection locked="true" hidden="false"/>
    </xf>
    <xf numFmtId="164" fontId="20" fillId="5" borderId="0" xfId="0" applyFont="true" applyBorder="true" applyAlignment="true" applyProtection="false">
      <alignment horizontal="left" vertical="center" textRotation="0" wrapText="true" indent="0" shrinkToFit="false"/>
      <protection locked="true" hidden="false"/>
    </xf>
    <xf numFmtId="164" fontId="21" fillId="5" borderId="0" xfId="0" applyFont="true" applyBorder="true" applyAlignment="true" applyProtection="false">
      <alignment horizontal="center" vertical="center" textRotation="0" wrapText="false" indent="0" shrinkToFit="false"/>
      <protection locked="true" hidden="false"/>
    </xf>
    <xf numFmtId="164" fontId="22" fillId="2" borderId="1" xfId="0" applyFont="true" applyBorder="true" applyAlignment="true" applyProtection="false">
      <alignment horizontal="center" vertical="center" textRotation="0" wrapText="true" indent="0" shrinkToFit="false"/>
      <protection locked="true" hidden="false"/>
    </xf>
    <xf numFmtId="164" fontId="13" fillId="8" borderId="1" xfId="0" applyFont="true" applyBorder="true" applyAlignment="true" applyProtection="false">
      <alignment horizontal="left" vertical="center" textRotation="0" wrapText="true" indent="1" shrinkToFit="false"/>
      <protection locked="true" hidden="false"/>
    </xf>
    <xf numFmtId="164" fontId="23" fillId="4" borderId="1" xfId="0" applyFont="true" applyBorder="true" applyAlignment="true" applyProtection="false">
      <alignment horizontal="left" vertical="center" textRotation="0" wrapText="true" indent="1" shrinkToFit="false"/>
      <protection locked="true" hidden="false"/>
    </xf>
    <xf numFmtId="164" fontId="23"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b val="1"/>
        <color rgb="FF2E7D32"/>
      </font>
      <fill>
        <patternFill>
          <bgColor rgb="FFE8F5E9"/>
        </patternFill>
      </fill>
    </dxf>
    <dxf>
      <font>
        <b val="1"/>
        <color rgb="FFE65100"/>
      </font>
      <fill>
        <patternFill>
          <bgColor rgb="FFFFF3E0"/>
        </patternFill>
      </fill>
    </dxf>
    <dxf>
      <font>
        <b val="1"/>
        <color rgb="FFC62828"/>
      </font>
      <fill>
        <patternFill>
          <bgColor rgb="FFFFEBEE"/>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777777"/>
      <rgbColor rgb="FF9999FF"/>
      <rgbColor rgb="FF993366"/>
      <rgbColor rgb="FFFFF9E6"/>
      <rgbColor rgb="FFE8F5E9"/>
      <rgbColor rgb="FF660066"/>
      <rgbColor rgb="FFFF8080"/>
      <rgbColor rgb="FF0066CC"/>
      <rgbColor rgb="FFC5D9F5"/>
      <rgbColor rgb="FF000080"/>
      <rgbColor rgb="FFFF00FF"/>
      <rgbColor rgb="FFFFFF00"/>
      <rgbColor rgb="FF00FFFF"/>
      <rgbColor rgb="FF800080"/>
      <rgbColor rgb="FF800000"/>
      <rgbColor rgb="FF008080"/>
      <rgbColor rgb="FF0000FF"/>
      <rgbColor rgb="FF00CCFF"/>
      <rgbColor rgb="FFE8F0FE"/>
      <rgbColor rgb="FFF5F5F5"/>
      <rgbColor rgb="FFFFF3E0"/>
      <rgbColor rgb="FF99CCFF"/>
      <rgbColor rgb="FFFF99CC"/>
      <rgbColor rgb="FFCC99FF"/>
      <rgbColor rgb="FFFFEBEE"/>
      <rgbColor rgb="FF3B7DD8"/>
      <rgbColor rgb="FF33CCCC"/>
      <rgbColor rgb="FF99CC00"/>
      <rgbColor rgb="FFFFCC00"/>
      <rgbColor rgb="FFFF9900"/>
      <rgbColor rgb="FFE65100"/>
      <rgbColor rgb="FF666699"/>
      <rgbColor rgb="FF969696"/>
      <rgbColor rgb="FF1B2A4A"/>
      <rgbColor rgb="FF2E7D32"/>
      <rgbColor rgb="FF003300"/>
      <rgbColor rgb="FF333300"/>
      <rgbColor rgb="FFC62828"/>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2A4A"/>
    <pageSetUpPr fitToPage="false"/>
  </sheetPr>
  <dimension ref="A1:F62"/>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42"/>
    <col collapsed="false" customWidth="true" hidden="false" outlineLevel="0" max="4" min="3" style="0" width="22"/>
    <col collapsed="false" customWidth="true" hidden="false" outlineLevel="0" max="5" min="5" style="0" width="28"/>
    <col collapsed="false" customWidth="true" hidden="false" outlineLevel="0" max="6" min="6" style="0" width="3"/>
  </cols>
  <sheetData>
    <row r="1" customFormat="false" ht="15" hidden="false" customHeight="true" outlineLevel="0" collapsed="false">
      <c r="A1" s="1" t="s">
        <v>0</v>
      </c>
      <c r="B1" s="1"/>
      <c r="C1" s="1"/>
      <c r="D1" s="1"/>
      <c r="E1" s="1"/>
      <c r="F1" s="1"/>
    </row>
    <row r="2" customFormat="false" ht="15" hidden="false" customHeight="true" outlineLevel="0" collapsed="false">
      <c r="A2" s="2" t="s">
        <v>1</v>
      </c>
      <c r="B2" s="2"/>
      <c r="C2" s="2"/>
      <c r="D2" s="2"/>
      <c r="E2" s="2"/>
      <c r="F2" s="2"/>
    </row>
    <row r="3" customFormat="false" ht="3.75" hidden="false" customHeight="true" outlineLevel="0" collapsed="false">
      <c r="A3" s="3"/>
      <c r="B3" s="3"/>
      <c r="C3" s="3"/>
      <c r="D3" s="3"/>
      <c r="E3" s="3"/>
      <c r="F3" s="3"/>
    </row>
    <row r="5" customFormat="false" ht="27.75" hidden="false" customHeight="true" outlineLevel="0" collapsed="false">
      <c r="B5" s="4" t="s">
        <v>2</v>
      </c>
      <c r="C5" s="4"/>
      <c r="D5" s="4"/>
      <c r="E5" s="4"/>
    </row>
    <row r="6" customFormat="false" ht="15" hidden="false" customHeight="true" outlineLevel="0" collapsed="false">
      <c r="B6" s="5" t="s">
        <v>3</v>
      </c>
      <c r="C6" s="5"/>
      <c r="D6" s="5"/>
      <c r="E6" s="5"/>
    </row>
    <row r="8" customFormat="false" ht="25.5" hidden="false" customHeight="true" outlineLevel="0" collapsed="false">
      <c r="B8" s="6" t="s">
        <v>4</v>
      </c>
      <c r="C8" s="6"/>
      <c r="D8" s="6"/>
      <c r="E8" s="6"/>
    </row>
    <row r="9" customFormat="false" ht="15" hidden="false" customHeight="false" outlineLevel="0" collapsed="false">
      <c r="B9" s="7" t="s">
        <v>5</v>
      </c>
      <c r="C9" s="7" t="s">
        <v>6</v>
      </c>
      <c r="D9" s="7" t="s">
        <v>7</v>
      </c>
      <c r="E9" s="7" t="s">
        <v>8</v>
      </c>
    </row>
    <row r="10" customFormat="false" ht="21.75" hidden="false" customHeight="true" outlineLevel="0" collapsed="false">
      <c r="B10" s="8" t="s">
        <v>9</v>
      </c>
      <c r="C10" s="9"/>
      <c r="D10" s="10" t="s">
        <v>10</v>
      </c>
      <c r="E10" s="11" t="s">
        <v>11</v>
      </c>
    </row>
    <row r="11" customFormat="false" ht="21.75" hidden="false" customHeight="true" outlineLevel="0" collapsed="false">
      <c r="B11" s="8" t="s">
        <v>12</v>
      </c>
      <c r="C11" s="12"/>
      <c r="D11" s="10" t="s">
        <v>13</v>
      </c>
      <c r="E11" s="11" t="s">
        <v>14</v>
      </c>
    </row>
    <row r="12" customFormat="false" ht="21.75" hidden="false" customHeight="true" outlineLevel="0" collapsed="false">
      <c r="B12" s="8" t="s">
        <v>15</v>
      </c>
      <c r="C12" s="12"/>
      <c r="D12" s="10" t="s">
        <v>13</v>
      </c>
      <c r="E12" s="11" t="s">
        <v>16</v>
      </c>
    </row>
    <row r="13" customFormat="false" ht="21.75" hidden="false" customHeight="true" outlineLevel="0" collapsed="false">
      <c r="B13" s="8" t="s">
        <v>17</v>
      </c>
      <c r="C13" s="12"/>
      <c r="D13" s="10" t="s">
        <v>18</v>
      </c>
      <c r="E13" s="11" t="s">
        <v>19</v>
      </c>
    </row>
    <row r="14" customFormat="false" ht="21.75" hidden="false" customHeight="true" outlineLevel="0" collapsed="false">
      <c r="B14" s="8" t="s">
        <v>20</v>
      </c>
      <c r="C14" s="13"/>
      <c r="D14" s="10" t="s">
        <v>21</v>
      </c>
      <c r="E14" s="11" t="s">
        <v>22</v>
      </c>
    </row>
    <row r="15" customFormat="false" ht="21.75" hidden="false" customHeight="true" outlineLevel="0" collapsed="false">
      <c r="B15" s="8" t="s">
        <v>23</v>
      </c>
      <c r="C15" s="12"/>
      <c r="D15" s="10" t="s">
        <v>13</v>
      </c>
      <c r="E15" s="11" t="s">
        <v>24</v>
      </c>
    </row>
    <row r="16" customFormat="false" ht="21.75" hidden="false" customHeight="true" outlineLevel="0" collapsed="false">
      <c r="B16" s="8" t="s">
        <v>25</v>
      </c>
      <c r="C16" s="12"/>
      <c r="D16" s="10" t="s">
        <v>13</v>
      </c>
      <c r="E16" s="11" t="s">
        <v>26</v>
      </c>
    </row>
    <row r="18" customFormat="false" ht="25.5" hidden="false" customHeight="true" outlineLevel="0" collapsed="false">
      <c r="B18" s="6" t="s">
        <v>27</v>
      </c>
      <c r="C18" s="6"/>
      <c r="D18" s="6"/>
      <c r="E18" s="6"/>
    </row>
    <row r="19" customFormat="false" ht="15" hidden="false" customHeight="false" outlineLevel="0" collapsed="false">
      <c r="B19" s="7" t="s">
        <v>28</v>
      </c>
      <c r="C19" s="7" t="s">
        <v>29</v>
      </c>
      <c r="D19" s="7" t="s">
        <v>30</v>
      </c>
      <c r="E19" s="7" t="s">
        <v>31</v>
      </c>
    </row>
    <row r="20" customFormat="false" ht="21.75" hidden="false" customHeight="true" outlineLevel="0" collapsed="false">
      <c r="B20" s="14" t="s">
        <v>32</v>
      </c>
      <c r="C20" s="15" t="n">
        <f aca="false">IF(C10="",0,IF(C10&lt;1000000,1,IF(C10&lt;5000000,2,IF(C10&lt;25000000,3,IF(C10&lt;100000000,4,5)))))</f>
        <v>0</v>
      </c>
      <c r="D20" s="16" t="s">
        <v>33</v>
      </c>
      <c r="E20" s="17" t="n">
        <f aca="false">C20*D20</f>
        <v>0</v>
      </c>
    </row>
    <row r="21" customFormat="false" ht="21.75" hidden="false" customHeight="true" outlineLevel="0" collapsed="false">
      <c r="B21" s="14" t="s">
        <v>34</v>
      </c>
      <c r="C21" s="15" t="n">
        <f aca="false">IF(C12="",0,IF(C12&lt;1000,1,IF(C12&lt;10000,2,IF(C12&lt;100000,3,IF(C12&lt;1000000,4,5)))))</f>
        <v>0</v>
      </c>
      <c r="D21" s="16" t="s">
        <v>35</v>
      </c>
      <c r="E21" s="17" t="n">
        <f aca="false">C21*D21</f>
        <v>0</v>
      </c>
    </row>
    <row r="22" customFormat="false" ht="21.75" hidden="false" customHeight="true" outlineLevel="0" collapsed="false">
      <c r="B22" s="14" t="s">
        <v>36</v>
      </c>
      <c r="C22" s="15" t="n">
        <f aca="false">IF(C14="",0,IF(C14&lt;0.1,1,IF(C14&lt;0.25,2,IF(C14&lt;0.5,3,IF(C14&lt;0.75,4,5)))))</f>
        <v>0</v>
      </c>
      <c r="D22" s="16" t="s">
        <v>37</v>
      </c>
      <c r="E22" s="17" t="n">
        <f aca="false">C22*D22</f>
        <v>0</v>
      </c>
    </row>
    <row r="23" customFormat="false" ht="21.75" hidden="false" customHeight="true" outlineLevel="0" collapsed="false">
      <c r="B23" s="14" t="s">
        <v>38</v>
      </c>
      <c r="C23" s="15" t="n">
        <f aca="false">IF(C15="",0,IF(C15&lt;3,1,IF(C15&lt;10,2,IF(C15&lt;25,3,IF(C15&lt;50,4,5)))))</f>
        <v>0</v>
      </c>
      <c r="D23" s="16" t="s">
        <v>37</v>
      </c>
      <c r="E23" s="17" t="n">
        <f aca="false">C23*D23</f>
        <v>0</v>
      </c>
    </row>
    <row r="24" customFormat="false" ht="21.75" hidden="false" customHeight="true" outlineLevel="0" collapsed="false">
      <c r="B24" s="14" t="s">
        <v>39</v>
      </c>
      <c r="C24" s="15" t="n">
        <f aca="false">IF(C11="",0,IF(C11&lt;10,1,IF(C11&lt;50,2,IF(C11&lt;250,3,IF(C11&lt;1000,4,5)))))</f>
        <v>0</v>
      </c>
      <c r="D24" s="16" t="s">
        <v>40</v>
      </c>
      <c r="E24" s="17" t="n">
        <f aca="false">C24*D24</f>
        <v>0</v>
      </c>
    </row>
    <row r="25" customFormat="false" ht="21.75" hidden="false" customHeight="true" outlineLevel="0" collapsed="false">
      <c r="B25" s="14" t="s">
        <v>41</v>
      </c>
      <c r="C25" s="15" t="n">
        <f aca="false">IF(C16="",0,IF(C16=0,1,IF(C16=1,3,IF(C16&lt;=3,4,5))))</f>
        <v>0</v>
      </c>
      <c r="D25" s="16" t="s">
        <v>37</v>
      </c>
      <c r="E25" s="17" t="n">
        <f aca="false">C25*D25</f>
        <v>0</v>
      </c>
    </row>
    <row r="27" customFormat="false" ht="27.75" hidden="false" customHeight="true" outlineLevel="0" collapsed="false">
      <c r="B27" s="18" t="s">
        <v>42</v>
      </c>
      <c r="C27" s="19" t="n">
        <f aca="false">SUM(E20:E25)</f>
        <v>0</v>
      </c>
      <c r="D27" s="20"/>
      <c r="E27" s="21" t="str">
        <f aca="false">IF(C27&lt;1.5,"LOW",IF(C27&lt;2.5,"LOW-MODERATE",IF(C27&lt;3.5,"MODERATE",IF(C27&lt;4.2,"HIGH","VERY HIGH"))))</f>
        <v>LOW</v>
      </c>
    </row>
    <row r="29" customFormat="false" ht="25.5" hidden="false" customHeight="true" outlineLevel="0" collapsed="false">
      <c r="B29" s="6" t="s">
        <v>43</v>
      </c>
      <c r="C29" s="6"/>
      <c r="D29" s="6"/>
      <c r="E29" s="6"/>
    </row>
    <row r="30" customFormat="false" ht="15" hidden="false" customHeight="false" outlineLevel="0" collapsed="false">
      <c r="B30" s="7" t="s">
        <v>44</v>
      </c>
      <c r="C30" s="7" t="s">
        <v>45</v>
      </c>
      <c r="D30" s="7" t="s">
        <v>46</v>
      </c>
      <c r="E30" s="7" t="s">
        <v>47</v>
      </c>
    </row>
    <row r="31" customFormat="false" ht="24" hidden="false" customHeight="true" outlineLevel="0" collapsed="false">
      <c r="B31" s="8" t="s">
        <v>48</v>
      </c>
      <c r="C31" s="22" t="str">
        <f aca="false">IF(C10="","-",IF(C27&lt;2,MAX(1000000,C10*0.03),IF(C27&lt;3,MAX(1000000,C10*0.05),IF(C27&lt;4,MAX(2000000,C10*0.08),MAX(5000000,C10*0.1)))))</f>
        <v>-</v>
      </c>
      <c r="D31" s="23" t="str">
        <f aca="false">IF(C10="","-",IF(C27&lt;2,MAX(2000000,C10*0.05),IF(C27&lt;3,MAX(3000000,C10*0.08),IF(C27&lt;4,MAX(5000000,C10*0.12),MAX(10000000,C10*0.15)))))</f>
        <v>-</v>
      </c>
      <c r="E31" s="11" t="s">
        <v>49</v>
      </c>
    </row>
    <row r="32" customFormat="false" ht="24" hidden="false" customHeight="true" outlineLevel="0" collapsed="false">
      <c r="B32" s="8" t="s">
        <v>50</v>
      </c>
      <c r="C32" s="22" t="str">
        <f aca="false">IF(C10="","-",IF(C27&lt;2,MAX(250000,C10*0.01),IF(C27&lt;3,MAX(500000,C10*0.02),IF(C27&lt;4,MAX(1000000,C10*0.03),MAX(2000000,C10*0.05)))))</f>
        <v>-</v>
      </c>
      <c r="D32" s="23" t="str">
        <f aca="false">IF(C10="","-",IF(C27&lt;2,MAX(500000,C10*0.02),IF(C27&lt;3,MAX(1000000,C10*0.04),IF(C27&lt;4,MAX(2000000,C10*0.06),MAX(5000000,C10*0.08)))))</f>
        <v>-</v>
      </c>
      <c r="E32" s="11" t="s">
        <v>51</v>
      </c>
    </row>
    <row r="33" customFormat="false" ht="24" hidden="false" customHeight="true" outlineLevel="0" collapsed="false">
      <c r="B33" s="8" t="s">
        <v>52</v>
      </c>
      <c r="C33" s="22" t="str">
        <f aca="false">IF(C12="","-",IF(C27&lt;2,MAX(250000,C12*50),IF(C27&lt;3,MAX(500000,C12*100),IF(C27&lt;4,MAX(1000000,C12*150),MAX(2000000,C12*200)))))</f>
        <v>-</v>
      </c>
      <c r="D33" s="23" t="str">
        <f aca="false">IF(C12="","-",IF(C27&lt;2,MAX(500000,C12*100),IF(C27&lt;3,MAX(1000000,C12*175),IF(C27&lt;4,MAX(2000000,C12*250),MAX(5000000,C12*350)))))</f>
        <v>-</v>
      </c>
      <c r="E33" s="11" t="s">
        <v>53</v>
      </c>
    </row>
    <row r="34" customFormat="false" ht="24" hidden="false" customHeight="true" outlineLevel="0" collapsed="false">
      <c r="B34" s="8" t="s">
        <v>54</v>
      </c>
      <c r="C34" s="22" t="str">
        <f aca="false">IF(C10="","-",IF(C27&lt;2,MAX(250000,C10*0.005),IF(C27&lt;3,MAX(500000,C10*0.01),IF(C27&lt;4,MAX(1000000,C10*0.02),MAX(2000000,C10*0.03)))))</f>
        <v>-</v>
      </c>
      <c r="D34" s="23" t="str">
        <f aca="false">IF(C10="","-",IF(C27&lt;2,MAX(500000,C10*0.01),IF(C27&lt;3,MAX(1000000,C10*0.02),IF(C27&lt;4,MAX(2000000,C10*0.04),MAX(5000000,C10*0.06)))))</f>
        <v>-</v>
      </c>
      <c r="E34" s="11" t="s">
        <v>55</v>
      </c>
    </row>
    <row r="35" customFormat="false" ht="24" hidden="false" customHeight="true" outlineLevel="0" collapsed="false">
      <c r="B35" s="8" t="s">
        <v>56</v>
      </c>
      <c r="C35" s="22" t="str">
        <f aca="false">IF(C10="","-",IF(C27&lt;2,MAX(250000,C10*0.005),IF(C27&lt;3,MAX(500000,C10*0.01),IF(C27&lt;4,MAX(1000000,C10*0.015),MAX(2000000,C10*0.02)))))</f>
        <v>-</v>
      </c>
      <c r="D35" s="23" t="str">
        <f aca="false">IF(C10="","-",IF(C27&lt;2,MAX(500000,C10*0.01),IF(C27&lt;3,MAX(1000000,C10*0.015),IF(C27&lt;4,MAX(2000000,C10*0.025),MAX(3000000,C10*0.04)))))</f>
        <v>-</v>
      </c>
      <c r="E35" s="11" t="s">
        <v>57</v>
      </c>
    </row>
    <row r="36" customFormat="false" ht="24" hidden="false" customHeight="true" outlineLevel="0" collapsed="false">
      <c r="B36" s="8" t="s">
        <v>58</v>
      </c>
      <c r="C36" s="22" t="str">
        <f aca="false">IF(C10="","-",IF(C27&lt;2,MAX(100000,C10*0.003),IF(C27&lt;3,MAX(250000,C10*0.005),IF(C27&lt;4,MAX(500000,C10*0.008),MAX(1000000,C10*0.01)))))</f>
        <v>-</v>
      </c>
      <c r="D36" s="23" t="str">
        <f aca="false">IF(C10="","-",IF(C27&lt;2,MAX(250000,C10*0.005),IF(C27&lt;3,MAX(500000,C10*0.008),IF(C27&lt;4,MAX(1000000,C10*0.012),MAX(2000000,C10*0.02)))))</f>
        <v>-</v>
      </c>
      <c r="E36" s="11" t="s">
        <v>59</v>
      </c>
    </row>
    <row r="37" customFormat="false" ht="24" hidden="false" customHeight="true" outlineLevel="0" collapsed="false">
      <c r="B37" s="8" t="s">
        <v>60</v>
      </c>
      <c r="C37" s="22" t="str">
        <f aca="false">IF(C12="","-",IF(C27&lt;2,MAX(250000,C12*75),IF(C27&lt;3,MAX(500000,C12*125),IF(C27&lt;4,MAX(1000000,C12*200),MAX(2000000,C12*300)))))</f>
        <v>-</v>
      </c>
      <c r="D37" s="23" t="str">
        <f aca="false">IF(C12="","-",IF(C27&lt;2,MAX(500000,C12*125),IF(C27&lt;3,MAX(1000000,C12*200),IF(C27&lt;4,MAX(2000000,C12*325),MAX(5000000,C12*450)))))</f>
        <v>-</v>
      </c>
      <c r="E37" s="11" t="s">
        <v>61</v>
      </c>
    </row>
    <row r="38" customFormat="false" ht="24" hidden="false" customHeight="true" outlineLevel="0" collapsed="false">
      <c r="B38" s="8" t="s">
        <v>62</v>
      </c>
      <c r="C38" s="22" t="str">
        <f aca="false">IF(C10="","-",IF(C27&lt;2,MAX(250000,C10*0.005),IF(C27&lt;3,MAX(500000,C10*0.01),IF(C27&lt;4,MAX(1000000,C10*0.015),MAX(2000000,C10*0.025)))))</f>
        <v>-</v>
      </c>
      <c r="D38" s="23" t="str">
        <f aca="false">IF(C10="","-",IF(C27&lt;2,MAX(500000,C10*0.01),IF(C27&lt;3,MAX(1000000,C10*0.015),IF(C27&lt;4,MAX(2000000,C10*0.025),MAX(3000000,C10*0.04)))))</f>
        <v>-</v>
      </c>
      <c r="E38" s="11" t="s">
        <v>63</v>
      </c>
    </row>
    <row r="40" customFormat="false" ht="25.5" hidden="false" customHeight="true" outlineLevel="0" collapsed="false">
      <c r="B40" s="6" t="s">
        <v>64</v>
      </c>
      <c r="C40" s="6"/>
      <c r="D40" s="6"/>
      <c r="E40" s="6"/>
    </row>
    <row r="41" customFormat="false" ht="15" hidden="false" customHeight="false" outlineLevel="0" collapsed="false">
      <c r="B41" s="7" t="s">
        <v>65</v>
      </c>
      <c r="C41" s="7" t="s">
        <v>66</v>
      </c>
      <c r="D41" s="7" t="s">
        <v>67</v>
      </c>
      <c r="E41" s="7" t="s">
        <v>68</v>
      </c>
    </row>
    <row r="42" customFormat="false" ht="21.75" hidden="false" customHeight="true" outlineLevel="0" collapsed="false">
      <c r="B42" s="14" t="s">
        <v>69</v>
      </c>
      <c r="C42" s="9" t="n">
        <v>35</v>
      </c>
      <c r="D42" s="24" t="str">
        <f aca="false">IF(C12="","-",C12*C42)</f>
        <v>-</v>
      </c>
      <c r="E42" s="25" t="s">
        <v>70</v>
      </c>
    </row>
    <row r="43" customFormat="false" ht="21.75" hidden="false" customHeight="true" outlineLevel="0" collapsed="false">
      <c r="B43" s="14" t="s">
        <v>71</v>
      </c>
      <c r="C43" s="9" t="n">
        <v>15</v>
      </c>
      <c r="D43" s="24" t="str">
        <f aca="false">IF(C12="","-",C12*C43)</f>
        <v>-</v>
      </c>
      <c r="E43" s="25" t="s">
        <v>70</v>
      </c>
    </row>
    <row r="44" customFormat="false" ht="21.75" hidden="false" customHeight="true" outlineLevel="0" collapsed="false">
      <c r="B44" s="14" t="s">
        <v>72</v>
      </c>
      <c r="C44" s="9" t="n">
        <v>55</v>
      </c>
      <c r="D44" s="24" t="str">
        <f aca="false">IF(C12="","-",C12*C44)</f>
        <v>-</v>
      </c>
      <c r="E44" s="25" t="s">
        <v>73</v>
      </c>
    </row>
    <row r="45" customFormat="false" ht="21.75" hidden="false" customHeight="true" outlineLevel="0" collapsed="false">
      <c r="B45" s="14" t="s">
        <v>74</v>
      </c>
      <c r="C45" s="9" t="n">
        <v>60</v>
      </c>
      <c r="D45" s="24" t="str">
        <f aca="false">IF(C12="","-",C12*C45)</f>
        <v>-</v>
      </c>
      <c r="E45" s="25" t="s">
        <v>70</v>
      </c>
    </row>
    <row r="46" customFormat="false" ht="21.75" hidden="false" customHeight="true" outlineLevel="0" collapsed="false">
      <c r="B46" s="14" t="s">
        <v>75</v>
      </c>
      <c r="C46" s="9" t="n">
        <v>30</v>
      </c>
      <c r="D46" s="24" t="str">
        <f aca="false">IF(C12="","-",C12*C46)</f>
        <v>-</v>
      </c>
      <c r="E46" s="25" t="s">
        <v>76</v>
      </c>
    </row>
    <row r="47" customFormat="false" ht="27.75" hidden="false" customHeight="true" outlineLevel="0" collapsed="false">
      <c r="B47" s="18" t="s">
        <v>77</v>
      </c>
      <c r="C47" s="26" t="s">
        <v>78</v>
      </c>
      <c r="D47" s="27" t="str">
        <f aca="false">IF(C12="","-",SUM(D42:D46))</f>
        <v>-</v>
      </c>
      <c r="E47" s="28" t="str">
        <f aca="false">IF(C12="","-","$"&amp;TEXT(SUM(C42:C46),"#,##0")&amp;" per record x "&amp;TEXT(C12,"#,##0")&amp;" records")</f>
        <v>-</v>
      </c>
    </row>
    <row r="49" customFormat="false" ht="25.5" hidden="false" customHeight="true" outlineLevel="0" collapsed="false">
      <c r="B49" s="6" t="s">
        <v>79</v>
      </c>
      <c r="C49" s="6"/>
      <c r="D49" s="6"/>
      <c r="E49" s="6"/>
    </row>
    <row r="50" customFormat="false" ht="15" hidden="false" customHeight="false" outlineLevel="0" collapsed="false">
      <c r="B50" s="7" t="s">
        <v>80</v>
      </c>
      <c r="C50" s="7" t="s">
        <v>81</v>
      </c>
      <c r="D50" s="7" t="s">
        <v>82</v>
      </c>
      <c r="E50" s="7" t="s">
        <v>83</v>
      </c>
    </row>
    <row r="51" customFormat="false" ht="21.75" hidden="false" customHeight="true" outlineLevel="0" collapsed="false">
      <c r="B51" s="29" t="s">
        <v>84</v>
      </c>
      <c r="C51" s="30" t="s">
        <v>85</v>
      </c>
      <c r="D51" s="31" t="s">
        <v>84</v>
      </c>
      <c r="E51" s="11" t="s">
        <v>86</v>
      </c>
    </row>
    <row r="52" customFormat="false" ht="21.75" hidden="false" customHeight="true" outlineLevel="0" collapsed="false">
      <c r="B52" s="29" t="s">
        <v>87</v>
      </c>
      <c r="C52" s="30" t="s">
        <v>88</v>
      </c>
      <c r="D52" s="31" t="s">
        <v>87</v>
      </c>
      <c r="E52" s="11" t="s">
        <v>89</v>
      </c>
    </row>
    <row r="53" customFormat="false" ht="21.75" hidden="false" customHeight="true" outlineLevel="0" collapsed="false">
      <c r="B53" s="29" t="s">
        <v>90</v>
      </c>
      <c r="C53" s="30" t="s">
        <v>91</v>
      </c>
      <c r="D53" s="31" t="s">
        <v>90</v>
      </c>
      <c r="E53" s="11" t="s">
        <v>92</v>
      </c>
    </row>
    <row r="54" customFormat="false" ht="21.75" hidden="false" customHeight="true" outlineLevel="0" collapsed="false">
      <c r="B54" s="29" t="s">
        <v>93</v>
      </c>
      <c r="C54" s="30" t="s">
        <v>94</v>
      </c>
      <c r="D54" s="31" t="s">
        <v>93</v>
      </c>
      <c r="E54" s="11" t="s">
        <v>95</v>
      </c>
    </row>
    <row r="55" customFormat="false" ht="21.75" hidden="false" customHeight="true" outlineLevel="0" collapsed="false">
      <c r="B55" s="29" t="s">
        <v>96</v>
      </c>
      <c r="C55" s="30" t="s">
        <v>97</v>
      </c>
      <c r="D55" s="31" t="s">
        <v>96</v>
      </c>
      <c r="E55" s="11" t="s">
        <v>98</v>
      </c>
    </row>
    <row r="58" customFormat="false" ht="15" hidden="false" customHeight="false" outlineLevel="0" collapsed="false">
      <c r="B58" s="32" t="s">
        <v>99</v>
      </c>
      <c r="C58" s="32"/>
      <c r="D58" s="32"/>
      <c r="E58" s="32"/>
    </row>
    <row r="59" customFormat="false" ht="24" hidden="false" customHeight="true" outlineLevel="0" collapsed="false">
      <c r="B59" s="33" t="s">
        <v>100</v>
      </c>
      <c r="C59" s="33"/>
      <c r="D59" s="33"/>
      <c r="E59" s="33"/>
    </row>
    <row r="60" customFormat="false" ht="24" hidden="false" customHeight="true" outlineLevel="0" collapsed="false">
      <c r="B60" s="33"/>
      <c r="C60" s="33"/>
      <c r="D60" s="33"/>
      <c r="E60" s="33"/>
    </row>
    <row r="62" customFormat="false" ht="15" hidden="false" customHeight="false" outlineLevel="0" collapsed="false">
      <c r="B62" s="34" t="s">
        <v>101</v>
      </c>
      <c r="C62" s="34"/>
      <c r="D62" s="34"/>
      <c r="E62" s="34"/>
    </row>
  </sheetData>
  <mergeCells count="13">
    <mergeCell ref="A1:F1"/>
    <mergeCell ref="A2:F2"/>
    <mergeCell ref="A3:F3"/>
    <mergeCell ref="B5:E5"/>
    <mergeCell ref="B6:E6"/>
    <mergeCell ref="B8:E8"/>
    <mergeCell ref="B18:E18"/>
    <mergeCell ref="B29:E29"/>
    <mergeCell ref="B40:E40"/>
    <mergeCell ref="B49:E49"/>
    <mergeCell ref="B58:E58"/>
    <mergeCell ref="B59:E60"/>
    <mergeCell ref="B62:E62"/>
  </mergeCells>
  <conditionalFormatting sqref="E27">
    <cfRule type="cellIs" priority="2" operator="equal" aboveAverage="0" equalAverage="0" bottom="0" percent="0" rank="0" text="" dxfId="0">
      <formula>"LOW"</formula>
    </cfRule>
    <cfRule type="cellIs" priority="3" operator="equal" aboveAverage="0" equalAverage="0" bottom="0" percent="0" rank="0" text="" dxfId="0">
      <formula>"LOW-MODERATE"</formula>
    </cfRule>
    <cfRule type="cellIs" priority="4" operator="equal" aboveAverage="0" equalAverage="0" bottom="0" percent="0" rank="0" text="" dxfId="1">
      <formula>"MODERATE"</formula>
    </cfRule>
    <cfRule type="cellIs" priority="5" operator="equal" aboveAverage="0" equalAverage="0" bottom="0" percent="0" rank="0" text="" dxfId="2">
      <formula>"HIGH"</formula>
    </cfRule>
    <cfRule type="cellIs" priority="6" operator="equal" aboveAverage="0" equalAverage="0" bottom="0" percent="0" rank="0" text="" dxfId="2">
      <formula>"VERY HIGH"</formula>
    </cfRule>
  </conditionalFormatting>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3B7DD8"/>
    <pageSetUpPr fitToPage="false"/>
  </sheetPr>
  <dimension ref="A1:G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5" min="3" style="0" width="20"/>
    <col collapsed="false" customWidth="true" hidden="false" outlineLevel="0" max="6" min="6" style="0" width="24"/>
    <col collapsed="false" customWidth="true" hidden="false" outlineLevel="0" max="7" min="7" style="0" width="3"/>
  </cols>
  <sheetData>
    <row r="1" customFormat="false" ht="15" hidden="false" customHeight="true" outlineLevel="0" collapsed="false">
      <c r="A1" s="1" t="s">
        <v>102</v>
      </c>
      <c r="B1" s="1"/>
      <c r="C1" s="1"/>
      <c r="D1" s="1"/>
      <c r="E1" s="1"/>
      <c r="F1" s="1"/>
      <c r="G1" s="1"/>
    </row>
    <row r="2" customFormat="false" ht="15" hidden="false" customHeight="true" outlineLevel="0" collapsed="false">
      <c r="A2" s="2" t="s">
        <v>103</v>
      </c>
      <c r="B2" s="2"/>
      <c r="C2" s="2"/>
      <c r="D2" s="2"/>
      <c r="E2" s="2"/>
      <c r="F2" s="2"/>
      <c r="G2" s="2"/>
    </row>
    <row r="3" customFormat="false" ht="3.75" hidden="false" customHeight="true" outlineLevel="0" collapsed="false">
      <c r="A3" s="3"/>
      <c r="B3" s="3"/>
      <c r="C3" s="3"/>
      <c r="D3" s="3"/>
      <c r="E3" s="3"/>
      <c r="F3" s="3"/>
      <c r="G3" s="3"/>
    </row>
    <row r="5" customFormat="false" ht="22.35" hidden="false" customHeight="false" outlineLevel="0" collapsed="false">
      <c r="B5" s="35" t="s">
        <v>104</v>
      </c>
      <c r="C5" s="35" t="s">
        <v>105</v>
      </c>
      <c r="D5" s="35" t="s">
        <v>106</v>
      </c>
      <c r="E5" s="35" t="s">
        <v>107</v>
      </c>
      <c r="F5" s="35" t="s">
        <v>108</v>
      </c>
    </row>
    <row r="6" customFormat="false" ht="21.75" hidden="false" customHeight="true" outlineLevel="0" collapsed="false">
      <c r="B6" s="14" t="s">
        <v>109</v>
      </c>
      <c r="C6" s="31" t="s">
        <v>110</v>
      </c>
      <c r="D6" s="31" t="s">
        <v>111</v>
      </c>
      <c r="E6" s="31" t="n">
        <v>231</v>
      </c>
      <c r="F6" s="31" t="n">
        <v>92</v>
      </c>
    </row>
    <row r="7" customFormat="false" ht="21.75" hidden="false" customHeight="true" outlineLevel="0" collapsed="false">
      <c r="B7" s="36" t="s">
        <v>112</v>
      </c>
      <c r="C7" s="16" t="s">
        <v>113</v>
      </c>
      <c r="D7" s="16" t="s">
        <v>114</v>
      </c>
      <c r="E7" s="16" t="n">
        <v>177</v>
      </c>
      <c r="F7" s="16" t="n">
        <v>56</v>
      </c>
    </row>
    <row r="8" customFormat="false" ht="21.75" hidden="false" customHeight="true" outlineLevel="0" collapsed="false">
      <c r="B8" s="14" t="s">
        <v>115</v>
      </c>
      <c r="C8" s="31" t="s">
        <v>116</v>
      </c>
      <c r="D8" s="31" t="s">
        <v>117</v>
      </c>
      <c r="E8" s="31" t="n">
        <v>179</v>
      </c>
      <c r="F8" s="31" t="n">
        <v>64</v>
      </c>
    </row>
    <row r="9" customFormat="false" ht="21.75" hidden="false" customHeight="true" outlineLevel="0" collapsed="false">
      <c r="B9" s="36" t="s">
        <v>118</v>
      </c>
      <c r="C9" s="16" t="s">
        <v>119</v>
      </c>
      <c r="D9" s="16" t="s">
        <v>120</v>
      </c>
      <c r="E9" s="16" t="n">
        <v>214</v>
      </c>
      <c r="F9" s="16" t="n">
        <v>76</v>
      </c>
    </row>
    <row r="10" customFormat="false" ht="21.75" hidden="false" customHeight="true" outlineLevel="0" collapsed="false">
      <c r="B10" s="14" t="s">
        <v>121</v>
      </c>
      <c r="C10" s="31" t="s">
        <v>122</v>
      </c>
      <c r="D10" s="31" t="s">
        <v>123</v>
      </c>
      <c r="E10" s="31" t="n">
        <v>199</v>
      </c>
      <c r="F10" s="31" t="n">
        <v>67</v>
      </c>
    </row>
    <row r="11" customFormat="false" ht="21.75" hidden="false" customHeight="true" outlineLevel="0" collapsed="false">
      <c r="B11" s="36" t="s">
        <v>124</v>
      </c>
      <c r="C11" s="16" t="s">
        <v>125</v>
      </c>
      <c r="D11" s="16" t="s">
        <v>126</v>
      </c>
      <c r="E11" s="16" t="n">
        <v>220</v>
      </c>
      <c r="F11" s="16" t="n">
        <v>79</v>
      </c>
    </row>
    <row r="12" customFormat="false" ht="21.75" hidden="false" customHeight="true" outlineLevel="0" collapsed="false">
      <c r="B12" s="14" t="s">
        <v>127</v>
      </c>
      <c r="C12" s="31" t="s">
        <v>128</v>
      </c>
      <c r="D12" s="31" t="s">
        <v>129</v>
      </c>
      <c r="E12" s="31" t="n">
        <v>207</v>
      </c>
      <c r="F12" s="31" t="n">
        <v>70</v>
      </c>
    </row>
    <row r="13" customFormat="false" ht="21.75" hidden="false" customHeight="true" outlineLevel="0" collapsed="false">
      <c r="B13" s="36" t="s">
        <v>130</v>
      </c>
      <c r="C13" s="16" t="s">
        <v>131</v>
      </c>
      <c r="D13" s="16" t="s">
        <v>132</v>
      </c>
      <c r="E13" s="16" t="n">
        <v>224</v>
      </c>
      <c r="F13" s="16" t="n">
        <v>83</v>
      </c>
    </row>
    <row r="14" customFormat="false" ht="21.75" hidden="false" customHeight="true" outlineLevel="0" collapsed="false">
      <c r="B14" s="14" t="s">
        <v>133</v>
      </c>
      <c r="C14" s="31" t="s">
        <v>134</v>
      </c>
      <c r="D14" s="31" t="s">
        <v>135</v>
      </c>
      <c r="E14" s="31" t="n">
        <v>211</v>
      </c>
      <c r="F14" s="31" t="n">
        <v>74</v>
      </c>
    </row>
    <row r="15" customFormat="false" ht="21.75" hidden="false" customHeight="true" outlineLevel="0" collapsed="false">
      <c r="B15" s="36" t="s">
        <v>136</v>
      </c>
      <c r="C15" s="16" t="s">
        <v>137</v>
      </c>
      <c r="D15" s="16" t="s">
        <v>138</v>
      </c>
      <c r="E15" s="16" t="n">
        <v>192</v>
      </c>
      <c r="F15" s="16" t="n">
        <v>68</v>
      </c>
    </row>
    <row r="16" customFormat="false" ht="21.75" hidden="false" customHeight="true" outlineLevel="0" collapsed="false">
      <c r="B16" s="14" t="s">
        <v>139</v>
      </c>
      <c r="C16" s="31" t="s">
        <v>140</v>
      </c>
      <c r="D16" s="31" t="s">
        <v>141</v>
      </c>
      <c r="E16" s="31" t="n">
        <v>234</v>
      </c>
      <c r="F16" s="31" t="n">
        <v>88</v>
      </c>
    </row>
    <row r="17" customFormat="false" ht="21.75" hidden="false" customHeight="true" outlineLevel="0" collapsed="false">
      <c r="B17" s="37" t="s">
        <v>142</v>
      </c>
      <c r="C17" s="38" t="s">
        <v>143</v>
      </c>
      <c r="D17" s="38" t="s">
        <v>144</v>
      </c>
      <c r="E17" s="38" t="n">
        <v>204</v>
      </c>
      <c r="F17" s="38" t="n">
        <v>73</v>
      </c>
    </row>
    <row r="20" customFormat="false" ht="36" hidden="false" customHeight="true" outlineLevel="0" collapsed="false">
      <c r="B20" s="5" t="s">
        <v>145</v>
      </c>
      <c r="C20" s="5"/>
      <c r="D20" s="5"/>
      <c r="E20" s="5"/>
      <c r="F20" s="5"/>
    </row>
    <row r="22" customFormat="false" ht="15" hidden="false" customHeight="false" outlineLevel="0" collapsed="false">
      <c r="B22" s="34" t="s">
        <v>146</v>
      </c>
      <c r="C22" s="34"/>
      <c r="D22" s="34"/>
      <c r="E22" s="34"/>
      <c r="F22" s="34"/>
    </row>
  </sheetData>
  <mergeCells count="5">
    <mergeCell ref="A1:G1"/>
    <mergeCell ref="A2:G2"/>
    <mergeCell ref="A3:G3"/>
    <mergeCell ref="B20:F20"/>
    <mergeCell ref="B22:F2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2026-02-06T02:34:48Z</dcterms:created>
  <dc:creator>openpyxl</dc:creator>
  <dc:description/>
  <dc:language>en-US</dc:language>
  <cp:lastModifiedBy/>
  <dcterms:modified xsi:type="dcterms:W3CDTF">2026-02-06T02:34:48Z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